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vixmtz02\groups2\RELAÇÕES COM INVESTIDORES\05_Resultados\2024\2T24\F&amp;P\"/>
    </mc:Choice>
  </mc:AlternateContent>
  <xr:revisionPtr revIDLastSave="0" documentId="13_ncr:1_{309D6EDC-BC3B-4DA0-AD98-F3C91356DD53}" xr6:coauthVersionLast="47" xr6:coauthVersionMax="47" xr10:uidLastSave="{00000000-0000-0000-0000-000000000000}"/>
  <bookViews>
    <workbookView xWindow="-110" yWindow="-110" windowWidth="19420" windowHeight="10420" tabRatio="798" xr2:uid="{43CC497F-8FE8-48F7-BF3A-A0E58390175E}"/>
  </bookViews>
  <sheets>
    <sheet name="DRE" sheetId="2" r:id="rId1"/>
    <sheet name="BP" sheetId="3" r:id="rId2"/>
    <sheet name="FC" sheetId="4" r:id="rId3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7" i="2" l="1"/>
  <c r="R87" i="2"/>
  <c r="Q87" i="2"/>
  <c r="P87" i="2"/>
  <c r="O87" i="2"/>
  <c r="N87" i="2"/>
  <c r="M87" i="2"/>
  <c r="K87" i="2"/>
  <c r="J87" i="2"/>
  <c r="I87" i="2"/>
  <c r="H87" i="2"/>
  <c r="G87" i="2"/>
  <c r="F87" i="2"/>
  <c r="E87" i="2"/>
  <c r="S73" i="2"/>
  <c r="R73" i="2"/>
  <c r="Q73" i="2"/>
  <c r="P73" i="2"/>
  <c r="O73" i="2"/>
  <c r="N73" i="2"/>
  <c r="M73" i="2"/>
  <c r="K73" i="2"/>
  <c r="J73" i="2"/>
  <c r="I73" i="2"/>
  <c r="H73" i="2"/>
  <c r="G73" i="2"/>
  <c r="F73" i="2"/>
  <c r="E73" i="2"/>
  <c r="S124" i="2"/>
  <c r="R124" i="2"/>
  <c r="Q124" i="2"/>
  <c r="P124" i="2"/>
  <c r="O124" i="2"/>
  <c r="N124" i="2"/>
  <c r="M124" i="2"/>
  <c r="K124" i="2"/>
  <c r="J124" i="2"/>
  <c r="I124" i="2"/>
  <c r="H124" i="2"/>
  <c r="G124" i="2"/>
  <c r="F124" i="2"/>
  <c r="E124" i="2"/>
  <c r="S99" i="2"/>
  <c r="R99" i="2"/>
  <c r="Q99" i="2"/>
  <c r="P99" i="2"/>
  <c r="O99" i="2"/>
  <c r="N99" i="2"/>
  <c r="M99" i="2"/>
  <c r="Q42" i="2"/>
  <c r="Q33" i="2"/>
  <c r="M29" i="2"/>
  <c r="S60" i="4"/>
  <c r="R60" i="4"/>
  <c r="Q60" i="4"/>
  <c r="P60" i="4"/>
  <c r="O60" i="4"/>
  <c r="N60" i="4"/>
  <c r="M60" i="4"/>
  <c r="S59" i="4"/>
  <c r="R59" i="4"/>
  <c r="Q59" i="4"/>
  <c r="P59" i="4"/>
  <c r="O59" i="4"/>
  <c r="N59" i="4"/>
  <c r="M59" i="4"/>
  <c r="S58" i="4"/>
  <c r="R58" i="4"/>
  <c r="Q58" i="4"/>
  <c r="P58" i="4"/>
  <c r="O58" i="4"/>
  <c r="N58" i="4"/>
  <c r="M58" i="4"/>
  <c r="U71" i="4" l="1"/>
  <c r="T71" i="4"/>
  <c r="S71" i="4"/>
  <c r="K83" i="4"/>
  <c r="K17" i="2" l="1"/>
  <c r="K127" i="2"/>
  <c r="K126" i="2"/>
  <c r="Q70" i="4" l="1"/>
  <c r="P70" i="4"/>
  <c r="O70" i="4"/>
  <c r="N70" i="4"/>
  <c r="M70" i="4"/>
  <c r="U57" i="4"/>
  <c r="U26" i="4"/>
  <c r="U25" i="4"/>
  <c r="R82" i="4" l="1"/>
  <c r="U69" i="4"/>
  <c r="U68" i="4"/>
  <c r="U66" i="4"/>
  <c r="U67" i="4"/>
  <c r="R70" i="4"/>
  <c r="U70" i="4"/>
  <c r="T70" i="4"/>
  <c r="S70" i="4"/>
  <c r="K73" i="4" l="1"/>
  <c r="S82" i="4"/>
  <c r="U65" i="4"/>
  <c r="U73" i="4" s="1"/>
  <c r="J73" i="4" l="1"/>
  <c r="U37" i="4"/>
  <c r="R77" i="3"/>
  <c r="S77" i="3"/>
  <c r="T77" i="3"/>
  <c r="U77" i="3"/>
  <c r="U56" i="4" l="1"/>
  <c r="U46" i="4"/>
  <c r="U47" i="4"/>
  <c r="U48" i="4"/>
  <c r="U55" i="4"/>
  <c r="U45" i="4"/>
  <c r="U33" i="4"/>
  <c r="U38" i="4"/>
  <c r="U14" i="4"/>
  <c r="U20" i="4"/>
  <c r="U34" i="4"/>
  <c r="U21" i="4"/>
  <c r="U35" i="4"/>
  <c r="U22" i="4"/>
  <c r="U36" i="4"/>
  <c r="U23" i="4"/>
  <c r="U19" i="4"/>
  <c r="U24" i="4"/>
  <c r="U16" i="4"/>
  <c r="U30" i="4"/>
  <c r="U18" i="4"/>
  <c r="U31" i="4"/>
  <c r="U15" i="4"/>
  <c r="U32" i="4"/>
  <c r="J62" i="4"/>
  <c r="J83" i="4"/>
  <c r="R83" i="4" s="1"/>
  <c r="U54" i="4" l="1"/>
  <c r="U62" i="4"/>
  <c r="J23" i="2" l="1"/>
  <c r="J127" i="2"/>
  <c r="J126" i="2"/>
  <c r="K97" i="2" l="1"/>
  <c r="K85" i="2"/>
  <c r="J18" i="2"/>
  <c r="J17" i="2"/>
  <c r="J19" i="2" l="1"/>
  <c r="J20" i="2" s="1"/>
  <c r="J97" i="2"/>
  <c r="J85" i="2"/>
  <c r="J16" i="2" l="1"/>
  <c r="U115" i="2"/>
  <c r="T115" i="2"/>
  <c r="T114" i="2" s="1"/>
  <c r="S115" i="2"/>
  <c r="S114" i="2" s="1"/>
  <c r="R115" i="2"/>
  <c r="R114" i="2" s="1"/>
  <c r="U114" i="2"/>
  <c r="M114" i="2"/>
  <c r="J15" i="2" l="1"/>
  <c r="Q115" i="2"/>
  <c r="Q114" i="2" s="1"/>
  <c r="N115" i="2"/>
  <c r="N114" i="2" s="1"/>
  <c r="O115" i="2"/>
  <c r="O114" i="2" s="1"/>
  <c r="P115" i="2"/>
  <c r="P114" i="2" s="1"/>
  <c r="B114" i="2"/>
  <c r="C114" i="2"/>
  <c r="D114" i="2"/>
  <c r="E114" i="2"/>
  <c r="F114" i="2"/>
  <c r="G114" i="2"/>
  <c r="H114" i="2"/>
  <c r="I114" i="2"/>
  <c r="J114" i="2"/>
  <c r="K114" i="2"/>
  <c r="U129" i="2"/>
  <c r="T129" i="2"/>
  <c r="S129" i="2"/>
  <c r="R129" i="2"/>
  <c r="P129" i="2"/>
  <c r="O129" i="2"/>
  <c r="N129" i="2"/>
  <c r="T127" i="2"/>
  <c r="S127" i="2"/>
  <c r="R127" i="2"/>
  <c r="T126" i="2"/>
  <c r="S126" i="2"/>
  <c r="R126" i="2"/>
  <c r="M125" i="2"/>
  <c r="M131" i="2" s="1"/>
  <c r="M112" i="2" s="1"/>
  <c r="M122" i="2" s="1"/>
  <c r="Q129" i="2"/>
  <c r="U126" i="2"/>
  <c r="J125" i="2"/>
  <c r="J131" i="2" s="1"/>
  <c r="K125" i="2"/>
  <c r="K131" i="2" s="1"/>
  <c r="K112" i="2" s="1"/>
  <c r="T125" i="2" l="1"/>
  <c r="T131" i="2" s="1"/>
  <c r="T112" i="2" s="1"/>
  <c r="T122" i="2" s="1"/>
  <c r="J112" i="2"/>
  <c r="S125" i="2"/>
  <c r="S131" i="2" s="1"/>
  <c r="S112" i="2" s="1"/>
  <c r="S122" i="2" s="1"/>
  <c r="J122" i="2"/>
  <c r="K122" i="2"/>
  <c r="R125" i="2"/>
  <c r="R131" i="2" s="1"/>
  <c r="R112" i="2" s="1"/>
  <c r="R122" i="2" s="1"/>
  <c r="U127" i="2"/>
  <c r="U125" i="2" s="1"/>
  <c r="U131" i="2" s="1"/>
  <c r="U112" i="2" s="1"/>
  <c r="U122" i="2" s="1"/>
  <c r="U103" i="2" l="1"/>
  <c r="U102" i="2" s="1"/>
  <c r="T103" i="2"/>
  <c r="T102" i="2" s="1"/>
  <c r="S103" i="2"/>
  <c r="S102" i="2" s="1"/>
  <c r="R103" i="2"/>
  <c r="R102" i="2" s="1"/>
  <c r="M102" i="2"/>
  <c r="D102" i="2"/>
  <c r="E102" i="2"/>
  <c r="F102" i="2"/>
  <c r="I102" i="2"/>
  <c r="J102" i="2"/>
  <c r="G102" i="2"/>
  <c r="H102" i="2"/>
  <c r="K102" i="2"/>
  <c r="N103" i="2" l="1"/>
  <c r="N102" i="2" s="1"/>
  <c r="O103" i="2"/>
  <c r="O102" i="2" s="1"/>
  <c r="P103" i="2"/>
  <c r="P102" i="2" s="1"/>
  <c r="Q103" i="2"/>
  <c r="Q102" i="2" s="1"/>
  <c r="N48" i="3" l="1"/>
  <c r="O48" i="3"/>
  <c r="P48" i="3"/>
  <c r="R48" i="3"/>
  <c r="S48" i="3"/>
  <c r="T48" i="3"/>
  <c r="U48" i="3"/>
  <c r="Q48" i="3"/>
  <c r="M48" i="3"/>
  <c r="N63" i="3"/>
  <c r="O63" i="3"/>
  <c r="P63" i="3"/>
  <c r="R63" i="3"/>
  <c r="S63" i="3"/>
  <c r="T63" i="3"/>
  <c r="U63" i="3"/>
  <c r="Q63" i="3"/>
  <c r="M63" i="3"/>
  <c r="M18" i="4" l="1"/>
  <c r="M26" i="4"/>
  <c r="M25" i="4"/>
  <c r="T69" i="4" l="1"/>
  <c r="S69" i="4"/>
  <c r="R69" i="4"/>
  <c r="T68" i="4"/>
  <c r="S68" i="4"/>
  <c r="R68" i="4"/>
  <c r="T67" i="4"/>
  <c r="S67" i="4"/>
  <c r="R67" i="4"/>
  <c r="T66" i="4"/>
  <c r="S66" i="4"/>
  <c r="R66" i="4"/>
  <c r="T65" i="4"/>
  <c r="S65" i="4"/>
  <c r="R65" i="4"/>
  <c r="T57" i="4"/>
  <c r="S57" i="4"/>
  <c r="R57" i="4"/>
  <c r="T56" i="4"/>
  <c r="S56" i="4"/>
  <c r="R56" i="4"/>
  <c r="T55" i="4"/>
  <c r="S55" i="4"/>
  <c r="R55" i="4"/>
  <c r="T54" i="4"/>
  <c r="S54" i="4"/>
  <c r="R54" i="4"/>
  <c r="T48" i="4"/>
  <c r="S48" i="4"/>
  <c r="R48" i="4"/>
  <c r="T47" i="4"/>
  <c r="S47" i="4"/>
  <c r="R47" i="4"/>
  <c r="T46" i="4"/>
  <c r="S46" i="4"/>
  <c r="R46" i="4"/>
  <c r="T45" i="4"/>
  <c r="S45" i="4"/>
  <c r="R45" i="4"/>
  <c r="U44" i="4"/>
  <c r="T44" i="4"/>
  <c r="S44" i="4"/>
  <c r="R44" i="4"/>
  <c r="T38" i="4"/>
  <c r="S38" i="4"/>
  <c r="R38" i="4"/>
  <c r="T37" i="4"/>
  <c r="S37" i="4"/>
  <c r="R37" i="4"/>
  <c r="T36" i="4"/>
  <c r="S36" i="4"/>
  <c r="R36" i="4"/>
  <c r="T35" i="4"/>
  <c r="S35" i="4"/>
  <c r="R35" i="4"/>
  <c r="T34" i="4"/>
  <c r="S34" i="4"/>
  <c r="R34" i="4"/>
  <c r="T33" i="4"/>
  <c r="S33" i="4"/>
  <c r="R33" i="4"/>
  <c r="T32" i="4"/>
  <c r="S32" i="4"/>
  <c r="R32" i="4"/>
  <c r="T31" i="4"/>
  <c r="S31" i="4"/>
  <c r="R31" i="4"/>
  <c r="T30" i="4"/>
  <c r="S30" i="4"/>
  <c r="R30" i="4"/>
  <c r="S19" i="4"/>
  <c r="T26" i="4"/>
  <c r="S26" i="4"/>
  <c r="R26" i="4"/>
  <c r="T25" i="4"/>
  <c r="S25" i="4"/>
  <c r="R25" i="4"/>
  <c r="T24" i="4"/>
  <c r="S24" i="4"/>
  <c r="R24" i="4"/>
  <c r="T23" i="4"/>
  <c r="S23" i="4"/>
  <c r="R23" i="4"/>
  <c r="T22" i="4"/>
  <c r="S22" i="4"/>
  <c r="R22" i="4"/>
  <c r="T21" i="4"/>
  <c r="S21" i="4"/>
  <c r="R21" i="4"/>
  <c r="T20" i="4"/>
  <c r="S20" i="4"/>
  <c r="R20" i="4"/>
  <c r="T19" i="4"/>
  <c r="R19" i="4"/>
  <c r="T18" i="4"/>
  <c r="S18" i="4"/>
  <c r="R18" i="4"/>
  <c r="U17" i="4"/>
  <c r="T17" i="4"/>
  <c r="S17" i="4"/>
  <c r="R17" i="4"/>
  <c r="T16" i="4"/>
  <c r="S16" i="4"/>
  <c r="R16" i="4"/>
  <c r="T15" i="4"/>
  <c r="S15" i="4"/>
  <c r="R15" i="4"/>
  <c r="T14" i="4"/>
  <c r="S14" i="4"/>
  <c r="R14" i="4"/>
  <c r="U78" i="3"/>
  <c r="T78" i="3"/>
  <c r="S78" i="3"/>
  <c r="R78" i="3"/>
  <c r="U76" i="3"/>
  <c r="T76" i="3"/>
  <c r="S76" i="3"/>
  <c r="R76" i="3"/>
  <c r="U75" i="3"/>
  <c r="T75" i="3"/>
  <c r="S75" i="3"/>
  <c r="R75" i="3"/>
  <c r="Q75" i="3"/>
  <c r="P75" i="3"/>
  <c r="N75" i="3"/>
  <c r="U74" i="3"/>
  <c r="T74" i="3"/>
  <c r="S74" i="3"/>
  <c r="R74" i="3"/>
  <c r="U73" i="3"/>
  <c r="T73" i="3"/>
  <c r="S73" i="3"/>
  <c r="R73" i="3"/>
  <c r="U69" i="3"/>
  <c r="T69" i="3"/>
  <c r="S69" i="3"/>
  <c r="R69" i="3"/>
  <c r="U68" i="3"/>
  <c r="T68" i="3"/>
  <c r="S68" i="3"/>
  <c r="R68" i="3"/>
  <c r="U67" i="3"/>
  <c r="T67" i="3"/>
  <c r="S67" i="3"/>
  <c r="R67" i="3"/>
  <c r="U66" i="3"/>
  <c r="T66" i="3"/>
  <c r="S66" i="3"/>
  <c r="R66" i="3"/>
  <c r="P66" i="3"/>
  <c r="N66" i="3"/>
  <c r="U65" i="3"/>
  <c r="T65" i="3"/>
  <c r="S65" i="3"/>
  <c r="R65" i="3"/>
  <c r="U64" i="3"/>
  <c r="T64" i="3"/>
  <c r="S64" i="3"/>
  <c r="R64" i="3"/>
  <c r="Q64" i="3"/>
  <c r="P64" i="3"/>
  <c r="N64" i="3"/>
  <c r="U62" i="3"/>
  <c r="T62" i="3"/>
  <c r="S62" i="3"/>
  <c r="R62" i="3"/>
  <c r="U61" i="3"/>
  <c r="T61" i="3"/>
  <c r="S61" i="3"/>
  <c r="R61" i="3"/>
  <c r="U60" i="3"/>
  <c r="T60" i="3"/>
  <c r="S60" i="3"/>
  <c r="R60" i="3"/>
  <c r="U56" i="3"/>
  <c r="T56" i="3"/>
  <c r="S56" i="3"/>
  <c r="R56" i="3"/>
  <c r="U55" i="3"/>
  <c r="T55" i="3"/>
  <c r="S55" i="3"/>
  <c r="R55" i="3"/>
  <c r="U54" i="3"/>
  <c r="T54" i="3"/>
  <c r="S54" i="3"/>
  <c r="R54" i="3"/>
  <c r="U53" i="3"/>
  <c r="T53" i="3"/>
  <c r="S53" i="3"/>
  <c r="R53" i="3"/>
  <c r="P53" i="3"/>
  <c r="U52" i="3"/>
  <c r="T52" i="3"/>
  <c r="S52" i="3"/>
  <c r="R52" i="3"/>
  <c r="U51" i="3"/>
  <c r="T51" i="3"/>
  <c r="S51" i="3"/>
  <c r="R51" i="3"/>
  <c r="U50" i="3"/>
  <c r="T50" i="3"/>
  <c r="S50" i="3"/>
  <c r="R50" i="3"/>
  <c r="U49" i="3"/>
  <c r="T49" i="3"/>
  <c r="S49" i="3"/>
  <c r="R49" i="3"/>
  <c r="U47" i="3"/>
  <c r="T47" i="3"/>
  <c r="S47" i="3"/>
  <c r="R47" i="3"/>
  <c r="U46" i="3"/>
  <c r="T46" i="3"/>
  <c r="S46" i="3"/>
  <c r="R46" i="3"/>
  <c r="U45" i="3"/>
  <c r="T45" i="3"/>
  <c r="S45" i="3"/>
  <c r="R45" i="3"/>
  <c r="U38" i="3"/>
  <c r="T38" i="3"/>
  <c r="S38" i="3"/>
  <c r="R38" i="3"/>
  <c r="U37" i="3"/>
  <c r="T37" i="3"/>
  <c r="S37" i="3"/>
  <c r="R37" i="3"/>
  <c r="U36" i="3"/>
  <c r="T36" i="3"/>
  <c r="S36" i="3"/>
  <c r="R36" i="3"/>
  <c r="U35" i="3"/>
  <c r="T35" i="3"/>
  <c r="S35" i="3"/>
  <c r="R35" i="3"/>
  <c r="N35" i="3"/>
  <c r="U34" i="3"/>
  <c r="T34" i="3"/>
  <c r="S34" i="3"/>
  <c r="R34" i="3"/>
  <c r="Q34" i="3"/>
  <c r="N34" i="3"/>
  <c r="U33" i="3"/>
  <c r="T33" i="3"/>
  <c r="S33" i="3"/>
  <c r="R33" i="3"/>
  <c r="Q33" i="3"/>
  <c r="P33" i="3"/>
  <c r="U32" i="3"/>
  <c r="T32" i="3"/>
  <c r="S32" i="3"/>
  <c r="R32" i="3"/>
  <c r="U31" i="3"/>
  <c r="T31" i="3"/>
  <c r="S31" i="3"/>
  <c r="R31" i="3"/>
  <c r="U30" i="3"/>
  <c r="T30" i="3"/>
  <c r="S30" i="3"/>
  <c r="R30" i="3"/>
  <c r="Q30" i="3"/>
  <c r="P30" i="3"/>
  <c r="O30" i="3"/>
  <c r="N30" i="3"/>
  <c r="U29" i="3"/>
  <c r="T29" i="3"/>
  <c r="S29" i="3"/>
  <c r="R29" i="3"/>
  <c r="P29" i="3"/>
  <c r="U28" i="3"/>
  <c r="T28" i="3"/>
  <c r="S28" i="3"/>
  <c r="R28" i="3"/>
  <c r="P28" i="3"/>
  <c r="N28" i="3"/>
  <c r="U27" i="3"/>
  <c r="T27" i="3"/>
  <c r="S27" i="3"/>
  <c r="R27" i="3"/>
  <c r="U26" i="3"/>
  <c r="T26" i="3"/>
  <c r="S26" i="3"/>
  <c r="R26" i="3"/>
  <c r="P26" i="3"/>
  <c r="N26" i="3"/>
  <c r="U25" i="3"/>
  <c r="T25" i="3"/>
  <c r="S25" i="3"/>
  <c r="R25" i="3"/>
  <c r="P25" i="3"/>
  <c r="U21" i="3"/>
  <c r="T21" i="3"/>
  <c r="S21" i="3"/>
  <c r="R21" i="3"/>
  <c r="U20" i="3"/>
  <c r="T20" i="3"/>
  <c r="S20" i="3"/>
  <c r="R20" i="3"/>
  <c r="P20" i="3"/>
  <c r="U19" i="3"/>
  <c r="T19" i="3"/>
  <c r="S19" i="3"/>
  <c r="R19" i="3"/>
  <c r="P19" i="3"/>
  <c r="U18" i="3"/>
  <c r="T18" i="3"/>
  <c r="S18" i="3"/>
  <c r="R18" i="3"/>
  <c r="N18" i="3"/>
  <c r="U17" i="3"/>
  <c r="T17" i="3"/>
  <c r="S17" i="3"/>
  <c r="R17" i="3"/>
  <c r="Q17" i="3"/>
  <c r="P17" i="3"/>
  <c r="O17" i="3"/>
  <c r="N17" i="3"/>
  <c r="U16" i="3"/>
  <c r="T16" i="3"/>
  <c r="S16" i="3"/>
  <c r="R16" i="3"/>
  <c r="P16" i="3"/>
  <c r="N16" i="3"/>
  <c r="U15" i="3"/>
  <c r="T15" i="3"/>
  <c r="S15" i="3"/>
  <c r="R15" i="3"/>
  <c r="U13" i="3"/>
  <c r="T13" i="3"/>
  <c r="S13" i="3"/>
  <c r="R13" i="3"/>
  <c r="Q13" i="3"/>
  <c r="P13" i="3"/>
  <c r="O13" i="3"/>
  <c r="N13" i="3"/>
  <c r="U12" i="3"/>
  <c r="T12" i="3"/>
  <c r="S12" i="3"/>
  <c r="R12" i="3"/>
  <c r="U11" i="3"/>
  <c r="T11" i="3"/>
  <c r="S11" i="3"/>
  <c r="R11" i="3"/>
  <c r="J79" i="3"/>
  <c r="J70" i="3"/>
  <c r="J57" i="3"/>
  <c r="J22" i="3"/>
  <c r="S73" i="4" l="1"/>
  <c r="T73" i="4"/>
  <c r="S83" i="4"/>
  <c r="R73" i="4"/>
  <c r="R62" i="4"/>
  <c r="T62" i="4"/>
  <c r="S62" i="4"/>
  <c r="R57" i="3"/>
  <c r="S79" i="3"/>
  <c r="U57" i="3"/>
  <c r="R39" i="3"/>
  <c r="R22" i="3"/>
  <c r="U39" i="3"/>
  <c r="S39" i="3"/>
  <c r="S57" i="3"/>
  <c r="T39" i="3"/>
  <c r="R79" i="3"/>
  <c r="U11" i="2" l="1"/>
  <c r="T11" i="2"/>
  <c r="S11" i="2"/>
  <c r="R11" i="2"/>
  <c r="J38" i="2"/>
  <c r="K38" i="2"/>
  <c r="J34" i="2"/>
  <c r="K34" i="2"/>
  <c r="K23" i="2"/>
  <c r="K18" i="2"/>
  <c r="K19" i="2" s="1"/>
  <c r="K20" i="2" s="1"/>
  <c r="J10" i="2"/>
  <c r="K10" i="2"/>
  <c r="K14" i="2" s="1"/>
  <c r="U96" i="2"/>
  <c r="T96" i="2"/>
  <c r="S96" i="2"/>
  <c r="R96" i="2"/>
  <c r="U95" i="2"/>
  <c r="T95" i="2"/>
  <c r="S95" i="2"/>
  <c r="R95" i="2"/>
  <c r="U94" i="2"/>
  <c r="T94" i="2"/>
  <c r="S94" i="2"/>
  <c r="R94" i="2"/>
  <c r="U93" i="2"/>
  <c r="T93" i="2"/>
  <c r="S93" i="2"/>
  <c r="R93" i="2"/>
  <c r="U92" i="2"/>
  <c r="T92" i="2"/>
  <c r="S92" i="2"/>
  <c r="R92" i="2"/>
  <c r="U91" i="2"/>
  <c r="T91" i="2"/>
  <c r="S91" i="2"/>
  <c r="R91" i="2"/>
  <c r="U90" i="2"/>
  <c r="T90" i="2"/>
  <c r="S90" i="2"/>
  <c r="R90" i="2"/>
  <c r="U89" i="2"/>
  <c r="T89" i="2"/>
  <c r="S89" i="2"/>
  <c r="R89" i="2"/>
  <c r="U88" i="2"/>
  <c r="T88" i="2"/>
  <c r="S88" i="2"/>
  <c r="R88" i="2"/>
  <c r="U84" i="2"/>
  <c r="U18" i="2" s="1"/>
  <c r="T84" i="2"/>
  <c r="T18" i="2" s="1"/>
  <c r="S84" i="2"/>
  <c r="S18" i="2" s="1"/>
  <c r="R84" i="2"/>
  <c r="R18" i="2" s="1"/>
  <c r="U83" i="2"/>
  <c r="T83" i="2"/>
  <c r="S83" i="2"/>
  <c r="R83" i="2"/>
  <c r="U82" i="2"/>
  <c r="T82" i="2"/>
  <c r="S82" i="2"/>
  <c r="R82" i="2"/>
  <c r="U81" i="2"/>
  <c r="T81" i="2"/>
  <c r="S81" i="2"/>
  <c r="R81" i="2"/>
  <c r="U80" i="2"/>
  <c r="T80" i="2"/>
  <c r="S80" i="2"/>
  <c r="R80" i="2"/>
  <c r="U79" i="2"/>
  <c r="T79" i="2"/>
  <c r="S79" i="2"/>
  <c r="R79" i="2"/>
  <c r="U78" i="2"/>
  <c r="T78" i="2"/>
  <c r="S78" i="2"/>
  <c r="R78" i="2"/>
  <c r="U77" i="2"/>
  <c r="T77" i="2"/>
  <c r="S77" i="2"/>
  <c r="R77" i="2"/>
  <c r="U76" i="2"/>
  <c r="U17" i="2" s="1"/>
  <c r="T76" i="2"/>
  <c r="T17" i="2" s="1"/>
  <c r="S76" i="2"/>
  <c r="S17" i="2" s="1"/>
  <c r="R76" i="2"/>
  <c r="R17" i="2" s="1"/>
  <c r="U75" i="2"/>
  <c r="T75" i="2"/>
  <c r="S75" i="2"/>
  <c r="R75" i="2"/>
  <c r="U74" i="2"/>
  <c r="T74" i="2"/>
  <c r="S74" i="2"/>
  <c r="R74" i="2"/>
  <c r="U40" i="2"/>
  <c r="T40" i="2"/>
  <c r="S40" i="2"/>
  <c r="R40" i="2"/>
  <c r="U39" i="2"/>
  <c r="T39" i="2"/>
  <c r="S39" i="2"/>
  <c r="S38" i="2" s="1"/>
  <c r="R39" i="2"/>
  <c r="R38" i="2" s="1"/>
  <c r="U36" i="2"/>
  <c r="T36" i="2"/>
  <c r="S36" i="2"/>
  <c r="R36" i="2"/>
  <c r="U35" i="2"/>
  <c r="T35" i="2"/>
  <c r="S35" i="2"/>
  <c r="S34" i="2" s="1"/>
  <c r="R35" i="2"/>
  <c r="R34" i="2" s="1"/>
  <c r="U27" i="2"/>
  <c r="T27" i="2"/>
  <c r="S27" i="2"/>
  <c r="R27" i="2"/>
  <c r="U26" i="2"/>
  <c r="T26" i="2"/>
  <c r="S26" i="2"/>
  <c r="R26" i="2"/>
  <c r="U25" i="2"/>
  <c r="T25" i="2"/>
  <c r="S25" i="2"/>
  <c r="R25" i="2"/>
  <c r="U24" i="2"/>
  <c r="T24" i="2"/>
  <c r="S24" i="2"/>
  <c r="S23" i="2" s="1"/>
  <c r="R24" i="2"/>
  <c r="R23" i="2" s="1"/>
  <c r="R15" i="2"/>
  <c r="U13" i="2"/>
  <c r="T13" i="2"/>
  <c r="S13" i="2"/>
  <c r="R13" i="2"/>
  <c r="U12" i="2"/>
  <c r="U19" i="2" s="1"/>
  <c r="U20" i="2" s="1"/>
  <c r="T12" i="2"/>
  <c r="S12" i="2"/>
  <c r="S19" i="2" s="1"/>
  <c r="S20" i="2" s="1"/>
  <c r="R12" i="2"/>
  <c r="R19" i="2" s="1"/>
  <c r="R20" i="2" s="1"/>
  <c r="Q31" i="4"/>
  <c r="Q26" i="4"/>
  <c r="Q25" i="4"/>
  <c r="Q18" i="4"/>
  <c r="P46" i="4"/>
  <c r="P31" i="4"/>
  <c r="P26" i="4"/>
  <c r="P25" i="4"/>
  <c r="P18" i="4"/>
  <c r="O46" i="4"/>
  <c r="O31" i="4"/>
  <c r="O26" i="4"/>
  <c r="O25" i="4"/>
  <c r="O18" i="4"/>
  <c r="N68" i="4"/>
  <c r="N55" i="4"/>
  <c r="N46" i="4"/>
  <c r="N31" i="4"/>
  <c r="N26" i="4"/>
  <c r="N25" i="4"/>
  <c r="N18" i="4"/>
  <c r="M31" i="4"/>
  <c r="T19" i="2" l="1"/>
  <c r="T20" i="2" s="1"/>
  <c r="U38" i="2"/>
  <c r="T38" i="2"/>
  <c r="U23" i="2"/>
  <c r="U34" i="2"/>
  <c r="T34" i="2"/>
  <c r="T23" i="2"/>
  <c r="R97" i="2"/>
  <c r="J14" i="2"/>
  <c r="R14" i="2" s="1"/>
  <c r="R21" i="2" s="1"/>
  <c r="R28" i="2" s="1"/>
  <c r="R37" i="2" s="1"/>
  <c r="R41" i="2" s="1"/>
  <c r="T97" i="2"/>
  <c r="S85" i="2"/>
  <c r="S16" i="2" s="1"/>
  <c r="U97" i="2"/>
  <c r="U85" i="2"/>
  <c r="U16" i="2" s="1"/>
  <c r="R85" i="2"/>
  <c r="R16" i="2" s="1"/>
  <c r="T85" i="2"/>
  <c r="T16" i="2" s="1"/>
  <c r="T10" i="2"/>
  <c r="T14" i="2" s="1"/>
  <c r="U10" i="2"/>
  <c r="U14" i="2" s="1"/>
  <c r="S97" i="2"/>
  <c r="R10" i="2"/>
  <c r="S10" i="2"/>
  <c r="S14" i="2" s="1"/>
  <c r="J21" i="2" l="1"/>
  <c r="R22" i="2" l="1"/>
  <c r="J28" i="2"/>
  <c r="J22" i="2"/>
  <c r="J30" i="2" l="1"/>
  <c r="J32" i="2" s="1"/>
  <c r="J33" i="2" s="1"/>
  <c r="J29" i="2"/>
  <c r="J37" i="2"/>
  <c r="R29" i="2"/>
  <c r="N47" i="4"/>
  <c r="O47" i="4"/>
  <c r="J41" i="2" l="1"/>
  <c r="J100" i="2"/>
  <c r="J109" i="2" s="1"/>
  <c r="R30" i="2"/>
  <c r="R32" i="2" s="1"/>
  <c r="R33" i="2" s="1"/>
  <c r="J31" i="2"/>
  <c r="M46" i="4"/>
  <c r="Q46" i="4"/>
  <c r="R31" i="2" l="1"/>
  <c r="R100" i="2"/>
  <c r="R109" i="2" s="1"/>
  <c r="J10" i="4"/>
  <c r="J42" i="2"/>
  <c r="R42" i="2"/>
  <c r="Q47" i="4"/>
  <c r="P47" i="4"/>
  <c r="M47" i="4"/>
  <c r="R10" i="4" l="1"/>
  <c r="R42" i="4" s="1"/>
  <c r="R51" i="4" s="1"/>
  <c r="R76" i="4" s="1"/>
  <c r="O68" i="4" l="1"/>
  <c r="P68" i="4" l="1"/>
  <c r="Q68" i="4"/>
  <c r="M55" i="4"/>
  <c r="M68" i="4"/>
  <c r="O55" i="4" l="1"/>
  <c r="M33" i="4"/>
  <c r="O57" i="4" l="1"/>
  <c r="N57" i="4"/>
  <c r="N67" i="4"/>
  <c r="N66" i="4"/>
  <c r="N19" i="4"/>
  <c r="N33" i="4"/>
  <c r="O33" i="4"/>
  <c r="P33" i="4"/>
  <c r="Q33" i="4"/>
  <c r="N45" i="4"/>
  <c r="N17" i="4"/>
  <c r="P55" i="4"/>
  <c r="N23" i="4"/>
  <c r="N22" i="4"/>
  <c r="Q55" i="4"/>
  <c r="N69" i="4"/>
  <c r="N56" i="4"/>
  <c r="N48" i="4"/>
  <c r="N38" i="4"/>
  <c r="N37" i="4"/>
  <c r="O37" i="4"/>
  <c r="N35" i="4"/>
  <c r="N34" i="4"/>
  <c r="N32" i="4"/>
  <c r="N36" i="4"/>
  <c r="N24" i="4"/>
  <c r="N21" i="4"/>
  <c r="N20" i="4"/>
  <c r="N15" i="4"/>
  <c r="N16" i="4"/>
  <c r="O66" i="4"/>
  <c r="O56" i="4"/>
  <c r="O22" i="4"/>
  <c r="Q78" i="3"/>
  <c r="Q76" i="3"/>
  <c r="Q74" i="3"/>
  <c r="Q73" i="3"/>
  <c r="Q69" i="3"/>
  <c r="Q68" i="3"/>
  <c r="Q67" i="3"/>
  <c r="Q66" i="3"/>
  <c r="Q65" i="3"/>
  <c r="Q62" i="3"/>
  <c r="Q61" i="3"/>
  <c r="Q47" i="3"/>
  <c r="Q56" i="3"/>
  <c r="Q55" i="3"/>
  <c r="Q54" i="3"/>
  <c r="Q53" i="3"/>
  <c r="Q52" i="3"/>
  <c r="Q51" i="3"/>
  <c r="Q50" i="3"/>
  <c r="Q49" i="3"/>
  <c r="Q46" i="3"/>
  <c r="Q31" i="3"/>
  <c r="Q38" i="3"/>
  <c r="Q37" i="3"/>
  <c r="Q36" i="3"/>
  <c r="Q35" i="3"/>
  <c r="Q32" i="3"/>
  <c r="Q29" i="3"/>
  <c r="Q28" i="3"/>
  <c r="Q27" i="3"/>
  <c r="Q26" i="3"/>
  <c r="Q25" i="3"/>
  <c r="Q21" i="3"/>
  <c r="Q20" i="3"/>
  <c r="Q19" i="3"/>
  <c r="Q18" i="3"/>
  <c r="Q16" i="3"/>
  <c r="Q15" i="3"/>
  <c r="Q12" i="3"/>
  <c r="M11" i="3" l="1"/>
  <c r="Q60" i="3"/>
  <c r="Q11" i="3"/>
  <c r="Q22" i="3" s="1"/>
  <c r="Q45" i="3"/>
  <c r="Q79" i="3"/>
  <c r="Q39" i="3"/>
  <c r="Q57" i="3"/>
  <c r="M37" i="4"/>
  <c r="P19" i="4"/>
  <c r="M56" i="4"/>
  <c r="P45" i="4"/>
  <c r="P23" i="4"/>
  <c r="M14" i="4"/>
  <c r="O45" i="4"/>
  <c r="O19" i="4"/>
  <c r="Q44" i="4"/>
  <c r="Q45" i="4"/>
  <c r="P67" i="4"/>
  <c r="O23" i="4"/>
  <c r="O67" i="4"/>
  <c r="P22" i="4"/>
  <c r="P17" i="4"/>
  <c r="O17" i="4"/>
  <c r="Q37" i="4"/>
  <c r="P69" i="4"/>
  <c r="P56" i="4"/>
  <c r="P48" i="4"/>
  <c r="P32" i="4"/>
  <c r="P34" i="4"/>
  <c r="P36" i="4"/>
  <c r="P35" i="4"/>
  <c r="P37" i="4"/>
  <c r="P38" i="4"/>
  <c r="P16" i="4"/>
  <c r="P20" i="4"/>
  <c r="P15" i="4"/>
  <c r="P24" i="4"/>
  <c r="P21" i="4"/>
  <c r="O69" i="4"/>
  <c r="O48" i="4"/>
  <c r="O34" i="4"/>
  <c r="O35" i="4"/>
  <c r="O36" i="4"/>
  <c r="O32" i="4"/>
  <c r="O38" i="4"/>
  <c r="O15" i="4"/>
  <c r="O20" i="4"/>
  <c r="O21" i="4"/>
  <c r="O16" i="4"/>
  <c r="O24" i="4"/>
  <c r="M17" i="4"/>
  <c r="M21" i="4"/>
  <c r="M23" i="4"/>
  <c r="M24" i="4"/>
  <c r="M32" i="4"/>
  <c r="M67" i="4"/>
  <c r="M36" i="4"/>
  <c r="Q24" i="4"/>
  <c r="M66" i="4"/>
  <c r="M35" i="4"/>
  <c r="M38" i="4"/>
  <c r="M57" i="4"/>
  <c r="M45" i="4"/>
  <c r="M34" i="4"/>
  <c r="Q67" i="4"/>
  <c r="M15" i="4"/>
  <c r="Q17" i="4"/>
  <c r="Q32" i="4"/>
  <c r="Q20" i="4"/>
  <c r="Q34" i="4"/>
  <c r="Q35" i="4"/>
  <c r="Q36" i="4"/>
  <c r="Q69" i="4"/>
  <c r="Q56" i="4"/>
  <c r="Q48" i="4"/>
  <c r="Q38" i="4"/>
  <c r="Q21" i="4"/>
  <c r="Q16" i="4"/>
  <c r="Q15" i="4"/>
  <c r="P78" i="3"/>
  <c r="P76" i="3"/>
  <c r="P74" i="3"/>
  <c r="P73" i="3"/>
  <c r="P69" i="3"/>
  <c r="P68" i="3"/>
  <c r="P67" i="3"/>
  <c r="P65" i="3"/>
  <c r="P62" i="3"/>
  <c r="P61" i="3"/>
  <c r="P56" i="3"/>
  <c r="P55" i="3"/>
  <c r="P54" i="3"/>
  <c r="P52" i="3"/>
  <c r="P51" i="3"/>
  <c r="P50" i="3"/>
  <c r="P49" i="3"/>
  <c r="P47" i="3"/>
  <c r="P46" i="3"/>
  <c r="P36" i="3"/>
  <c r="P38" i="3"/>
  <c r="P37" i="3"/>
  <c r="P34" i="3"/>
  <c r="P31" i="3"/>
  <c r="P32" i="3"/>
  <c r="P27" i="3"/>
  <c r="P21" i="3"/>
  <c r="P18" i="3"/>
  <c r="P15" i="3"/>
  <c r="P12" i="3"/>
  <c r="P45" i="3" l="1"/>
  <c r="P57" i="3" s="1"/>
  <c r="P11" i="3"/>
  <c r="P60" i="3"/>
  <c r="P79" i="3"/>
  <c r="Q22" i="4"/>
  <c r="M19" i="4"/>
  <c r="M22" i="4"/>
  <c r="M20" i="4"/>
  <c r="P22" i="3"/>
  <c r="Q66" i="4"/>
  <c r="P66" i="4"/>
  <c r="Q19" i="4"/>
  <c r="Q23" i="4"/>
  <c r="M69" i="4"/>
  <c r="M48" i="4"/>
  <c r="M16" i="4"/>
  <c r="O78" i="3"/>
  <c r="O76" i="3"/>
  <c r="O75" i="3"/>
  <c r="O74" i="3"/>
  <c r="O73" i="3"/>
  <c r="O69" i="3"/>
  <c r="O68" i="3"/>
  <c r="O67" i="3"/>
  <c r="O66" i="3"/>
  <c r="O65" i="3"/>
  <c r="O64" i="3"/>
  <c r="O62" i="3"/>
  <c r="O61" i="3"/>
  <c r="O56" i="3"/>
  <c r="O55" i="3"/>
  <c r="O54" i="3"/>
  <c r="O53" i="3"/>
  <c r="O52" i="3"/>
  <c r="O51" i="3"/>
  <c r="O50" i="3"/>
  <c r="O49" i="3"/>
  <c r="O47" i="3"/>
  <c r="O46" i="3"/>
  <c r="O38" i="3"/>
  <c r="O37" i="3"/>
  <c r="O36" i="3"/>
  <c r="O35" i="3"/>
  <c r="O34" i="3"/>
  <c r="O33" i="3"/>
  <c r="O32" i="3"/>
  <c r="O31" i="3"/>
  <c r="O29" i="3"/>
  <c r="O28" i="3"/>
  <c r="O27" i="3"/>
  <c r="O26" i="3"/>
  <c r="O25" i="3"/>
  <c r="O21" i="3"/>
  <c r="O20" i="3"/>
  <c r="O19" i="3"/>
  <c r="O18" i="3"/>
  <c r="O16" i="3"/>
  <c r="O15" i="3"/>
  <c r="O12" i="3"/>
  <c r="O60" i="3" l="1"/>
  <c r="O70" i="3" s="1"/>
  <c r="O11" i="3"/>
  <c r="O22" i="3" s="1"/>
  <c r="O45" i="3"/>
  <c r="O57" i="3" s="1"/>
  <c r="N78" i="3"/>
  <c r="N76" i="3"/>
  <c r="N74" i="3"/>
  <c r="N73" i="3"/>
  <c r="N69" i="3"/>
  <c r="N68" i="3"/>
  <c r="N67" i="3"/>
  <c r="N65" i="3"/>
  <c r="N61" i="3"/>
  <c r="N62" i="3"/>
  <c r="N56" i="3"/>
  <c r="N55" i="3"/>
  <c r="N54" i="3"/>
  <c r="N53" i="3"/>
  <c r="N52" i="3"/>
  <c r="N51" i="3"/>
  <c r="N50" i="3"/>
  <c r="N49" i="3"/>
  <c r="N47" i="3"/>
  <c r="N46" i="3"/>
  <c r="N38" i="3"/>
  <c r="N37" i="3"/>
  <c r="N36" i="3"/>
  <c r="N29" i="3"/>
  <c r="N33" i="3"/>
  <c r="N32" i="3"/>
  <c r="N31" i="3"/>
  <c r="N27" i="3"/>
  <c r="N25" i="3"/>
  <c r="N12" i="3"/>
  <c r="N21" i="3"/>
  <c r="N20" i="3"/>
  <c r="N19" i="3"/>
  <c r="N15" i="3"/>
  <c r="N60" i="3" l="1"/>
  <c r="N45" i="3"/>
  <c r="N57" i="3" s="1"/>
  <c r="D17" i="2" l="1"/>
  <c r="D127" i="2"/>
  <c r="D126" i="2"/>
  <c r="D125" i="2" s="1"/>
  <c r="D131" i="2" l="1"/>
  <c r="D112" i="2" s="1"/>
  <c r="D122" i="2" s="1"/>
  <c r="H17" i="2" l="1"/>
  <c r="H127" i="2"/>
  <c r="H126" i="2"/>
  <c r="H125" i="2" s="1"/>
  <c r="H131" i="2" l="1"/>
  <c r="H112" i="2" s="1"/>
  <c r="H122" i="2" s="1"/>
  <c r="C127" i="2" l="1"/>
  <c r="C126" i="2"/>
  <c r="C125" i="2" s="1"/>
  <c r="G17" i="2"/>
  <c r="G126" i="2"/>
  <c r="G127" i="2"/>
  <c r="G125" i="2" l="1"/>
  <c r="G131" i="2" s="1"/>
  <c r="G112" i="2" s="1"/>
  <c r="G122" i="2" s="1"/>
  <c r="C131" i="2"/>
  <c r="C112" i="2" s="1"/>
  <c r="C122" i="2" s="1"/>
  <c r="B17" i="2"/>
  <c r="I17" i="2" l="1"/>
  <c r="F17" i="2"/>
  <c r="E126" i="2"/>
  <c r="B126" i="2"/>
  <c r="I127" i="2"/>
  <c r="F127" i="2"/>
  <c r="E127" i="2"/>
  <c r="B127" i="2"/>
  <c r="I126" i="2"/>
  <c r="F126" i="2"/>
  <c r="Q74" i="2"/>
  <c r="P74" i="2"/>
  <c r="Q11" i="2"/>
  <c r="P11" i="2"/>
  <c r="O11" i="2"/>
  <c r="N11" i="2"/>
  <c r="I125" i="2" l="1"/>
  <c r="I131" i="2" s="1"/>
  <c r="I112" i="2" s="1"/>
  <c r="I122" i="2" s="1"/>
  <c r="Q126" i="2"/>
  <c r="Q127" i="2"/>
  <c r="I34" i="2"/>
  <c r="O127" i="2"/>
  <c r="N127" i="2"/>
  <c r="P127" i="2"/>
  <c r="O126" i="2"/>
  <c r="N126" i="2"/>
  <c r="F125" i="2"/>
  <c r="P126" i="2"/>
  <c r="B125" i="2"/>
  <c r="B131" i="2" s="1"/>
  <c r="B112" i="2" s="1"/>
  <c r="E125" i="2"/>
  <c r="O125" i="2" l="1"/>
  <c r="O131" i="2" s="1"/>
  <c r="O112" i="2" s="1"/>
  <c r="O122" i="2" s="1"/>
  <c r="N125" i="2"/>
  <c r="N131" i="2" s="1"/>
  <c r="N112" i="2" s="1"/>
  <c r="N122" i="2" s="1"/>
  <c r="P125" i="2"/>
  <c r="P131" i="2" s="1"/>
  <c r="P112" i="2" s="1"/>
  <c r="P122" i="2" s="1"/>
  <c r="E131" i="2"/>
  <c r="E112" i="2" s="1"/>
  <c r="E122" i="2" s="1"/>
  <c r="Q125" i="2"/>
  <c r="Q131" i="2" s="1"/>
  <c r="Q112" i="2" s="1"/>
  <c r="Q122" i="2" s="1"/>
  <c r="B122" i="2"/>
  <c r="F131" i="2"/>
  <c r="F112" i="2" s="1"/>
  <c r="F122" i="2" s="1"/>
  <c r="G88" i="4" l="1"/>
  <c r="Q57" i="4" l="1"/>
  <c r="P57" i="4"/>
  <c r="E18" i="2"/>
  <c r="E19" i="2" s="1"/>
  <c r="E20" i="2" s="1"/>
  <c r="C17" i="2" l="1"/>
  <c r="C38" i="2"/>
  <c r="C34" i="2"/>
  <c r="C23" i="2"/>
  <c r="C10" i="2"/>
  <c r="C18" i="2"/>
  <c r="C19" i="2" s="1"/>
  <c r="C20" i="2" s="1"/>
  <c r="C85" i="2"/>
  <c r="C97" i="2"/>
  <c r="G38" i="2"/>
  <c r="E17" i="2" l="1"/>
  <c r="C16" i="2"/>
  <c r="G23" i="2"/>
  <c r="G34" i="2"/>
  <c r="G18" i="2"/>
  <c r="G19" i="2" s="1"/>
  <c r="G20" i="2" s="1"/>
  <c r="C15" i="2" l="1"/>
  <c r="G10" i="2"/>
  <c r="G85" i="2"/>
  <c r="G97" i="2"/>
  <c r="I18" i="2"/>
  <c r="I19" i="2" s="1"/>
  <c r="I20" i="2" s="1"/>
  <c r="N84" i="2"/>
  <c r="B18" i="2"/>
  <c r="B19" i="2" s="1"/>
  <c r="B20" i="2" s="1"/>
  <c r="G16" i="2" l="1"/>
  <c r="F18" i="2"/>
  <c r="F19" i="2" s="1"/>
  <c r="F20" i="2" s="1"/>
  <c r="O84" i="2"/>
  <c r="I85" i="2"/>
  <c r="I16" i="2" s="1"/>
  <c r="I15" i="2" l="1"/>
  <c r="G15" i="2"/>
  <c r="D85" i="2"/>
  <c r="N18" i="2"/>
  <c r="O18" i="2"/>
  <c r="H18" i="2"/>
  <c r="H19" i="2" s="1"/>
  <c r="H20" i="2" s="1"/>
  <c r="P84" i="2"/>
  <c r="Q84" i="2"/>
  <c r="D18" i="2"/>
  <c r="D19" i="2" s="1"/>
  <c r="D20" i="2" s="1"/>
  <c r="D16" i="2" l="1"/>
  <c r="P18" i="2"/>
  <c r="Q18" i="2"/>
  <c r="D15" i="2" l="1"/>
  <c r="M78" i="4"/>
  <c r="J51" i="4" l="1"/>
  <c r="O65" i="4" l="1"/>
  <c r="O73" i="4" s="1"/>
  <c r="N65" i="4"/>
  <c r="N73" i="4" s="1"/>
  <c r="O82" i="4"/>
  <c r="N82" i="4"/>
  <c r="N30" i="4" l="1"/>
  <c r="O30" i="4" l="1"/>
  <c r="P30" i="4" l="1"/>
  <c r="N44" i="4" l="1"/>
  <c r="O44" i="4" l="1"/>
  <c r="N54" i="4" l="1"/>
  <c r="N62" i="4" s="1"/>
  <c r="O54" i="4" l="1"/>
  <c r="N14" i="4"/>
  <c r="E73" i="4"/>
  <c r="F73" i="4"/>
  <c r="E62" i="4"/>
  <c r="F62" i="4"/>
  <c r="M65" i="4"/>
  <c r="M73" i="4" s="1"/>
  <c r="M54" i="4"/>
  <c r="M44" i="4"/>
  <c r="M30" i="4"/>
  <c r="I73" i="4"/>
  <c r="G73" i="4"/>
  <c r="C73" i="4"/>
  <c r="B73" i="4"/>
  <c r="G62" i="4"/>
  <c r="C62" i="4"/>
  <c r="B62" i="4"/>
  <c r="K62" i="4"/>
  <c r="I62" i="4"/>
  <c r="O62" i="4" l="1"/>
  <c r="Q14" i="4"/>
  <c r="O14" i="4"/>
  <c r="M62" i="4"/>
  <c r="Q82" i="4"/>
  <c r="P82" i="4"/>
  <c r="P14" i="4"/>
  <c r="Q30" i="4"/>
  <c r="P44" i="4"/>
  <c r="Q65" i="4"/>
  <c r="Q73" i="4" s="1"/>
  <c r="P65" i="4"/>
  <c r="P73" i="4" s="1"/>
  <c r="Q54" i="4"/>
  <c r="P54" i="4"/>
  <c r="D73" i="4"/>
  <c r="D62" i="4"/>
  <c r="H62" i="4"/>
  <c r="H73" i="4"/>
  <c r="J76" i="4"/>
  <c r="Q62" i="4" l="1"/>
  <c r="P62" i="4"/>
  <c r="Q27" i="2"/>
  <c r="Q26" i="2"/>
  <c r="P27" i="2"/>
  <c r="P26" i="2"/>
  <c r="O26" i="2"/>
  <c r="O27" i="2"/>
  <c r="N26" i="2"/>
  <c r="N27" i="2"/>
  <c r="M26" i="2"/>
  <c r="M27" i="2"/>
  <c r="O39" i="2"/>
  <c r="N12" i="2"/>
  <c r="N19" i="2" s="1"/>
  <c r="N20" i="2" s="1"/>
  <c r="N25" i="2" l="1"/>
  <c r="N24" i="2"/>
  <c r="N13" i="2"/>
  <c r="B38" i="2"/>
  <c r="B34" i="2"/>
  <c r="O25" i="2"/>
  <c r="O12" i="2"/>
  <c r="O19" i="2" s="1"/>
  <c r="O20" i="2" s="1"/>
  <c r="O24" i="2"/>
  <c r="O36" i="2"/>
  <c r="O35" i="2"/>
  <c r="N40" i="2"/>
  <c r="N39" i="2"/>
  <c r="O40" i="2"/>
  <c r="N36" i="2"/>
  <c r="N35" i="2"/>
  <c r="B23" i="2"/>
  <c r="B10" i="2"/>
  <c r="F38" i="2"/>
  <c r="F23" i="2"/>
  <c r="F34" i="2"/>
  <c r="F10" i="2"/>
  <c r="F14" i="2" l="1"/>
  <c r="C14" i="2"/>
  <c r="B14" i="2"/>
  <c r="G14" i="2"/>
  <c r="C21" i="2"/>
  <c r="O13" i="2"/>
  <c r="O10" i="2"/>
  <c r="N10" i="2"/>
  <c r="N23" i="2"/>
  <c r="O23" i="2"/>
  <c r="O34" i="2"/>
  <c r="N34" i="2"/>
  <c r="O38" i="2"/>
  <c r="N38" i="2"/>
  <c r="C28" i="2" l="1"/>
  <c r="G21" i="2"/>
  <c r="N14" i="2"/>
  <c r="O14" i="2"/>
  <c r="I38" i="2"/>
  <c r="I10" i="2"/>
  <c r="I23" i="2"/>
  <c r="G28" i="2" l="1"/>
  <c r="C30" i="2"/>
  <c r="C32" i="2" s="1"/>
  <c r="C33" i="2" s="1"/>
  <c r="C37" i="2"/>
  <c r="D38" i="2"/>
  <c r="Q36" i="2"/>
  <c r="P36" i="2"/>
  <c r="Q35" i="2"/>
  <c r="P35" i="2"/>
  <c r="Q40" i="2"/>
  <c r="P40" i="2"/>
  <c r="P39" i="2"/>
  <c r="Q39" i="2"/>
  <c r="H38" i="2"/>
  <c r="H34" i="2"/>
  <c r="D34" i="2"/>
  <c r="D10" i="2"/>
  <c r="D23" i="2"/>
  <c r="C41" i="2" l="1"/>
  <c r="G30" i="2"/>
  <c r="G32" i="2" s="1"/>
  <c r="G33" i="2" s="1"/>
  <c r="Q34" i="2"/>
  <c r="P34" i="2"/>
  <c r="P38" i="2"/>
  <c r="Q38" i="2"/>
  <c r="G100" i="2" l="1"/>
  <c r="G109" i="2" s="1"/>
  <c r="C10" i="4"/>
  <c r="D14" i="2"/>
  <c r="I14" i="2"/>
  <c r="I21" i="2" s="1"/>
  <c r="C51" i="4" l="1"/>
  <c r="C76" i="4" s="1"/>
  <c r="D21" i="2"/>
  <c r="Q12" i="2"/>
  <c r="Q19" i="2" s="1"/>
  <c r="Q20" i="2" s="1"/>
  <c r="P12" i="2"/>
  <c r="P19" i="2" s="1"/>
  <c r="P20" i="2" s="1"/>
  <c r="Q25" i="2"/>
  <c r="P25" i="2"/>
  <c r="P13" i="2"/>
  <c r="Q13" i="2"/>
  <c r="Q24" i="2"/>
  <c r="P24" i="2"/>
  <c r="H23" i="2"/>
  <c r="C22" i="2"/>
  <c r="G22" i="2"/>
  <c r="I28" i="2"/>
  <c r="I22" i="2"/>
  <c r="H10" i="2"/>
  <c r="D22" i="2" l="1"/>
  <c r="Q23" i="2"/>
  <c r="P23" i="2"/>
  <c r="H14" i="2"/>
  <c r="Q10" i="2"/>
  <c r="P10" i="2"/>
  <c r="D28" i="2"/>
  <c r="G31" i="2"/>
  <c r="G37" i="2"/>
  <c r="I30" i="2"/>
  <c r="I37" i="2"/>
  <c r="C31" i="2"/>
  <c r="C42" i="2"/>
  <c r="I29" i="2"/>
  <c r="C29" i="2"/>
  <c r="G29" i="2"/>
  <c r="M75" i="3"/>
  <c r="M76" i="3"/>
  <c r="I32" i="2" l="1"/>
  <c r="I33" i="2" s="1"/>
  <c r="I31" i="2"/>
  <c r="I100" i="2"/>
  <c r="I109" i="2" s="1"/>
  <c r="D37" i="2"/>
  <c r="D29" i="2"/>
  <c r="P14" i="2"/>
  <c r="Q14" i="2"/>
  <c r="G41" i="2"/>
  <c r="I41" i="2"/>
  <c r="P35" i="3"/>
  <c r="P39" i="3" s="1"/>
  <c r="I42" i="2" l="1"/>
  <c r="I10" i="4"/>
  <c r="I51" i="4" s="1"/>
  <c r="I76" i="4" s="1"/>
  <c r="G42" i="2"/>
  <c r="G10" i="4"/>
  <c r="D41" i="2"/>
  <c r="D10" i="4" l="1"/>
  <c r="G51" i="4"/>
  <c r="G76" i="4" s="1"/>
  <c r="D42" i="2"/>
  <c r="U79" i="3"/>
  <c r="T79" i="3"/>
  <c r="O79" i="3"/>
  <c r="U70" i="3"/>
  <c r="T70" i="3"/>
  <c r="S70" i="3"/>
  <c r="R70" i="3"/>
  <c r="Q70" i="3"/>
  <c r="P70" i="3"/>
  <c r="T57" i="3"/>
  <c r="O39" i="3"/>
  <c r="U22" i="3"/>
  <c r="T22" i="3"/>
  <c r="S22" i="3"/>
  <c r="M64" i="3"/>
  <c r="M66" i="3"/>
  <c r="M30" i="3"/>
  <c r="M13" i="3"/>
  <c r="M17" i="3"/>
  <c r="T41" i="3" l="1"/>
  <c r="D51" i="4"/>
  <c r="O41" i="3"/>
  <c r="P41" i="3"/>
  <c r="O81" i="3"/>
  <c r="U41" i="3"/>
  <c r="S41" i="3"/>
  <c r="R81" i="3"/>
  <c r="S81" i="3"/>
  <c r="T81" i="3"/>
  <c r="U81" i="3"/>
  <c r="R41" i="3"/>
  <c r="Q81" i="3"/>
  <c r="Q41" i="3"/>
  <c r="P81" i="3"/>
  <c r="D76" i="4" l="1"/>
  <c r="M38" i="3" l="1"/>
  <c r="M37" i="3"/>
  <c r="M36" i="3"/>
  <c r="M35" i="3"/>
  <c r="M34" i="3"/>
  <c r="M33" i="3"/>
  <c r="M32" i="3"/>
  <c r="M31" i="3"/>
  <c r="M29" i="3"/>
  <c r="M28" i="3"/>
  <c r="M27" i="3"/>
  <c r="M26" i="3"/>
  <c r="M25" i="3"/>
  <c r="M39" i="3" l="1"/>
  <c r="E39" i="3"/>
  <c r="G39" i="3"/>
  <c r="I39" i="3"/>
  <c r="J39" i="3"/>
  <c r="K39" i="3"/>
  <c r="M21" i="3"/>
  <c r="M20" i="3"/>
  <c r="M19" i="3"/>
  <c r="M18" i="3"/>
  <c r="M16" i="3"/>
  <c r="M15" i="3"/>
  <c r="M12" i="3"/>
  <c r="M22" i="3" l="1"/>
  <c r="M41" i="3" s="1"/>
  <c r="E22" i="3"/>
  <c r="H39" i="3"/>
  <c r="E41" i="3" l="1"/>
  <c r="N79" i="3" l="1"/>
  <c r="F57" i="3"/>
  <c r="N70" i="3"/>
  <c r="F70" i="3"/>
  <c r="F79" i="3"/>
  <c r="G79" i="3"/>
  <c r="H79" i="3"/>
  <c r="I79" i="3"/>
  <c r="K79" i="3"/>
  <c r="M73" i="3"/>
  <c r="M74" i="3"/>
  <c r="M78" i="3"/>
  <c r="G70" i="3"/>
  <c r="H70" i="3"/>
  <c r="I70" i="3"/>
  <c r="K70" i="3"/>
  <c r="M69" i="3"/>
  <c r="M68" i="3"/>
  <c r="M67" i="3"/>
  <c r="M65" i="3"/>
  <c r="M61" i="3"/>
  <c r="M62" i="3"/>
  <c r="G57" i="3"/>
  <c r="H57" i="3"/>
  <c r="I57" i="3"/>
  <c r="K57" i="3"/>
  <c r="M54" i="3"/>
  <c r="M55" i="3"/>
  <c r="M56" i="3"/>
  <c r="M53" i="3"/>
  <c r="M52" i="3"/>
  <c r="M50" i="3"/>
  <c r="M51" i="3"/>
  <c r="M49" i="3"/>
  <c r="M46" i="3"/>
  <c r="M47" i="3"/>
  <c r="G22" i="3"/>
  <c r="H22" i="3"/>
  <c r="I22" i="3"/>
  <c r="K22" i="3"/>
  <c r="N81" i="3" l="1"/>
  <c r="H41" i="3"/>
  <c r="N11" i="3"/>
  <c r="N22" i="3" s="1"/>
  <c r="F81" i="3"/>
  <c r="N39" i="3"/>
  <c r="M79" i="3"/>
  <c r="E79" i="3"/>
  <c r="M45" i="3"/>
  <c r="M57" i="3" s="1"/>
  <c r="E57" i="3"/>
  <c r="M60" i="3"/>
  <c r="M70" i="3" s="1"/>
  <c r="E70" i="3"/>
  <c r="J81" i="3"/>
  <c r="I81" i="3"/>
  <c r="F39" i="3"/>
  <c r="H81" i="3"/>
  <c r="G81" i="3"/>
  <c r="K81" i="3"/>
  <c r="F22" i="3"/>
  <c r="H85" i="2"/>
  <c r="H16" i="2" l="1"/>
  <c r="D30" i="2"/>
  <c r="D32" i="2" s="1"/>
  <c r="D33" i="2" s="1"/>
  <c r="N41" i="3"/>
  <c r="E81" i="3"/>
  <c r="M81" i="3"/>
  <c r="P93" i="2"/>
  <c r="P94" i="2"/>
  <c r="D97" i="2"/>
  <c r="H97" i="2"/>
  <c r="I97" i="2"/>
  <c r="M78" i="2"/>
  <c r="M82" i="2"/>
  <c r="Q82" i="2"/>
  <c r="H15" i="2" l="1"/>
  <c r="D100" i="2"/>
  <c r="D109" i="2" s="1"/>
  <c r="H21" i="2"/>
  <c r="B85" i="2"/>
  <c r="Q94" i="2"/>
  <c r="O93" i="2"/>
  <c r="N93" i="2"/>
  <c r="P82" i="2"/>
  <c r="O82" i="2"/>
  <c r="N82" i="2"/>
  <c r="Q93" i="2"/>
  <c r="O94" i="2"/>
  <c r="N94" i="2"/>
  <c r="D31" i="2"/>
  <c r="B97" i="2"/>
  <c r="H28" i="2" l="1"/>
  <c r="H22" i="2"/>
  <c r="B16" i="2"/>
  <c r="N17" i="2"/>
  <c r="F85" i="2"/>
  <c r="N83" i="2"/>
  <c r="O83" i="2"/>
  <c r="Q83" i="2"/>
  <c r="P83" i="2"/>
  <c r="O80" i="2"/>
  <c r="N80" i="2"/>
  <c r="P80" i="2"/>
  <c r="Q80" i="2"/>
  <c r="O96" i="2"/>
  <c r="N96" i="2"/>
  <c r="P96" i="2"/>
  <c r="Q96" i="2"/>
  <c r="O81" i="2"/>
  <c r="N81" i="2"/>
  <c r="Q81" i="2"/>
  <c r="P81" i="2"/>
  <c r="O88" i="2"/>
  <c r="N88" i="2"/>
  <c r="P88" i="2"/>
  <c r="Q88" i="2"/>
  <c r="O75" i="2"/>
  <c r="N75" i="2"/>
  <c r="P75" i="2"/>
  <c r="Q75" i="2"/>
  <c r="N89" i="2"/>
  <c r="O89" i="2"/>
  <c r="Q89" i="2"/>
  <c r="P89" i="2"/>
  <c r="O76" i="2"/>
  <c r="N76" i="2"/>
  <c r="P76" i="2"/>
  <c r="Q76" i="2"/>
  <c r="O77" i="2"/>
  <c r="N77" i="2"/>
  <c r="P77" i="2"/>
  <c r="Q77" i="2"/>
  <c r="N78" i="2"/>
  <c r="O78" i="2"/>
  <c r="Q78" i="2"/>
  <c r="P78" i="2"/>
  <c r="O92" i="2"/>
  <c r="N92" i="2"/>
  <c r="P92" i="2"/>
  <c r="Q92" i="2"/>
  <c r="O74" i="2"/>
  <c r="N74" i="2"/>
  <c r="O90" i="2"/>
  <c r="N90" i="2"/>
  <c r="Q90" i="2"/>
  <c r="P90" i="2"/>
  <c r="O91" i="2"/>
  <c r="N91" i="2"/>
  <c r="Q91" i="2"/>
  <c r="P91" i="2"/>
  <c r="N79" i="2"/>
  <c r="O79" i="2"/>
  <c r="Q79" i="2"/>
  <c r="P79" i="2"/>
  <c r="O95" i="2"/>
  <c r="N95" i="2"/>
  <c r="P95" i="2"/>
  <c r="Q95" i="2"/>
  <c r="F97" i="2"/>
  <c r="B15" i="2" l="1"/>
  <c r="B21" i="2"/>
  <c r="H29" i="2"/>
  <c r="H37" i="2"/>
  <c r="H30" i="2"/>
  <c r="H32" i="2" s="1"/>
  <c r="H33" i="2" s="1"/>
  <c r="P85" i="2"/>
  <c r="Q17" i="2"/>
  <c r="P17" i="2"/>
  <c r="O85" i="2"/>
  <c r="O17" i="2"/>
  <c r="Q97" i="2"/>
  <c r="P97" i="2"/>
  <c r="N97" i="2"/>
  <c r="O97" i="2"/>
  <c r="F16" i="2"/>
  <c r="Q85" i="2"/>
  <c r="N85" i="2"/>
  <c r="T83" i="3"/>
  <c r="S83" i="3"/>
  <c r="R83" i="3"/>
  <c r="Q83" i="3"/>
  <c r="P83" i="3"/>
  <c r="O83" i="3"/>
  <c r="N83" i="3"/>
  <c r="M83" i="3"/>
  <c r="K99" i="2"/>
  <c r="J99" i="2"/>
  <c r="I99" i="2"/>
  <c r="H99" i="2"/>
  <c r="G99" i="2"/>
  <c r="F99" i="2"/>
  <c r="E99" i="2"/>
  <c r="D99" i="2"/>
  <c r="C99" i="2"/>
  <c r="B99" i="2"/>
  <c r="K16" i="2"/>
  <c r="K15" i="2" s="1"/>
  <c r="U7" i="2"/>
  <c r="T7" i="2"/>
  <c r="S7" i="2"/>
  <c r="R7" i="2"/>
  <c r="Q7" i="2"/>
  <c r="P7" i="2"/>
  <c r="O7" i="2"/>
  <c r="N7" i="2"/>
  <c r="M7" i="2"/>
  <c r="K7" i="2"/>
  <c r="J7" i="2"/>
  <c r="I7" i="2"/>
  <c r="H7" i="2"/>
  <c r="G7" i="2"/>
  <c r="F7" i="2"/>
  <c r="E7" i="2"/>
  <c r="D7" i="2"/>
  <c r="C7" i="2"/>
  <c r="B7" i="2"/>
  <c r="S7" i="4" l="1"/>
  <c r="S7" i="3"/>
  <c r="E7" i="4"/>
  <c r="E7" i="3"/>
  <c r="F72" i="2"/>
  <c r="F7" i="4"/>
  <c r="F7" i="3"/>
  <c r="M7" i="3"/>
  <c r="M7" i="4"/>
  <c r="U7" i="3"/>
  <c r="U7" i="4"/>
  <c r="G7" i="4"/>
  <c r="G7" i="3"/>
  <c r="N72" i="2"/>
  <c r="N7" i="3"/>
  <c r="N7" i="4"/>
  <c r="H72" i="2"/>
  <c r="H7" i="3"/>
  <c r="H7" i="4"/>
  <c r="O7" i="4"/>
  <c r="O7" i="3"/>
  <c r="P7" i="4"/>
  <c r="P7" i="3"/>
  <c r="J7" i="4"/>
  <c r="J7" i="3"/>
  <c r="Q7" i="4"/>
  <c r="Q7" i="3"/>
  <c r="B7" i="4"/>
  <c r="B7" i="3"/>
  <c r="C7" i="4"/>
  <c r="C7" i="3"/>
  <c r="K7" i="4"/>
  <c r="K7" i="3"/>
  <c r="R72" i="2"/>
  <c r="R7" i="3"/>
  <c r="R7" i="4"/>
  <c r="I7" i="3"/>
  <c r="I7" i="4"/>
  <c r="D72" i="2"/>
  <c r="D7" i="4"/>
  <c r="D7" i="3"/>
  <c r="T72" i="2"/>
  <c r="T7" i="4"/>
  <c r="T7" i="3"/>
  <c r="K21" i="2"/>
  <c r="P16" i="2"/>
  <c r="F15" i="2"/>
  <c r="H100" i="2"/>
  <c r="H109" i="2" s="1"/>
  <c r="H31" i="2"/>
  <c r="H41" i="2"/>
  <c r="H10" i="4" s="1"/>
  <c r="H51" i="4" s="1"/>
  <c r="H76" i="4" s="1"/>
  <c r="B28" i="2"/>
  <c r="B22" i="2"/>
  <c r="U15" i="2"/>
  <c r="U21" i="2" s="1"/>
  <c r="U28" i="2" s="1"/>
  <c r="U37" i="2" s="1"/>
  <c r="U41" i="2" s="1"/>
  <c r="T15" i="2"/>
  <c r="T21" i="2" s="1"/>
  <c r="T28" i="2" s="1"/>
  <c r="T37" i="2" s="1"/>
  <c r="T41" i="2" s="1"/>
  <c r="S15" i="2"/>
  <c r="S21" i="2" s="1"/>
  <c r="S28" i="2" s="1"/>
  <c r="S37" i="2" s="1"/>
  <c r="S41" i="2" s="1"/>
  <c r="N16" i="2"/>
  <c r="Q16" i="2"/>
  <c r="O16" i="2"/>
  <c r="N9" i="2"/>
  <c r="D9" i="2"/>
  <c r="F9" i="2"/>
  <c r="R9" i="2"/>
  <c r="I72" i="2"/>
  <c r="I9" i="2"/>
  <c r="O72" i="2"/>
  <c r="O9" i="2"/>
  <c r="H9" i="2"/>
  <c r="T9" i="2"/>
  <c r="M72" i="2"/>
  <c r="M9" i="2"/>
  <c r="B72" i="2"/>
  <c r="B9" i="2"/>
  <c r="J72" i="2"/>
  <c r="J9" i="2"/>
  <c r="P72" i="2"/>
  <c r="P9" i="2"/>
  <c r="C72" i="2"/>
  <c r="C9" i="2"/>
  <c r="U72" i="2"/>
  <c r="U9" i="2"/>
  <c r="K72" i="2"/>
  <c r="K9" i="2"/>
  <c r="Q72" i="2"/>
  <c r="Q9" i="2"/>
  <c r="G72" i="2"/>
  <c r="G9" i="2"/>
  <c r="E72" i="2"/>
  <c r="E9" i="2"/>
  <c r="S72" i="2"/>
  <c r="S9" i="2"/>
  <c r="S22" i="2" l="1"/>
  <c r="K22" i="2"/>
  <c r="T22" i="2"/>
  <c r="K28" i="2"/>
  <c r="U22" i="2"/>
  <c r="H42" i="2"/>
  <c r="O15" i="2"/>
  <c r="N15" i="2"/>
  <c r="F21" i="2"/>
  <c r="Q15" i="2"/>
  <c r="P15" i="2"/>
  <c r="B37" i="2"/>
  <c r="B29" i="2"/>
  <c r="B30" i="2"/>
  <c r="B32" i="2" s="1"/>
  <c r="B33" i="2" s="1"/>
  <c r="B31" i="2" l="1"/>
  <c r="T29" i="2"/>
  <c r="K30" i="2"/>
  <c r="K32" i="2" s="1"/>
  <c r="K33" i="2" s="1"/>
  <c r="S29" i="2"/>
  <c r="K37" i="2"/>
  <c r="K29" i="2"/>
  <c r="U29" i="2"/>
  <c r="B41" i="2"/>
  <c r="F22" i="2"/>
  <c r="N21" i="2"/>
  <c r="N22" i="2" s="1"/>
  <c r="O21" i="2"/>
  <c r="F28" i="2"/>
  <c r="Q21" i="2"/>
  <c r="P21" i="2"/>
  <c r="K41" i="2" l="1"/>
  <c r="K10" i="4" s="1"/>
  <c r="U30" i="2"/>
  <c r="U32" i="2" s="1"/>
  <c r="U33" i="2" s="1"/>
  <c r="T30" i="2"/>
  <c r="T32" i="2" s="1"/>
  <c r="T33" i="2" s="1"/>
  <c r="K100" i="2"/>
  <c r="K109" i="2" s="1"/>
  <c r="K31" i="2"/>
  <c r="S30" i="2"/>
  <c r="S32" i="2" s="1"/>
  <c r="S33" i="2" s="1"/>
  <c r="F29" i="2"/>
  <c r="O28" i="2"/>
  <c r="O29" i="2" s="1"/>
  <c r="N28" i="2"/>
  <c r="N29" i="2" s="1"/>
  <c r="F37" i="2"/>
  <c r="P28" i="2"/>
  <c r="P29" i="2" s="1"/>
  <c r="Q28" i="2"/>
  <c r="F30" i="2"/>
  <c r="F32" i="2" s="1"/>
  <c r="F33" i="2" s="1"/>
  <c r="Q22" i="2"/>
  <c r="B10" i="4"/>
  <c r="B51" i="4" s="1"/>
  <c r="B76" i="4" s="1"/>
  <c r="B79" i="4" s="1"/>
  <c r="B42" i="2"/>
  <c r="P22" i="2"/>
  <c r="O22" i="2"/>
  <c r="U10" i="4" l="1"/>
  <c r="U42" i="4" s="1"/>
  <c r="U51" i="4" s="1"/>
  <c r="U76" i="4" s="1"/>
  <c r="T10" i="4"/>
  <c r="T42" i="4" s="1"/>
  <c r="T51" i="4" s="1"/>
  <c r="T76" i="4" s="1"/>
  <c r="S10" i="4"/>
  <c r="S42" i="4" s="1"/>
  <c r="K51" i="4"/>
  <c r="K76" i="4" s="1"/>
  <c r="C78" i="4"/>
  <c r="C79" i="4" s="1"/>
  <c r="S100" i="2"/>
  <c r="S109" i="2" s="1"/>
  <c r="S31" i="2"/>
  <c r="T31" i="2"/>
  <c r="T100" i="2"/>
  <c r="T109" i="2" s="1"/>
  <c r="U31" i="2"/>
  <c r="U100" i="2"/>
  <c r="U109" i="2" s="1"/>
  <c r="K42" i="2"/>
  <c r="U42" i="2"/>
  <c r="T42" i="2"/>
  <c r="S42" i="2"/>
  <c r="Q29" i="2"/>
  <c r="F100" i="2"/>
  <c r="F109" i="2" s="1"/>
  <c r="F31" i="2"/>
  <c r="Q30" i="2"/>
  <c r="Q32" i="2" s="1"/>
  <c r="O30" i="2"/>
  <c r="O32" i="2" s="1"/>
  <c r="O33" i="2" s="1"/>
  <c r="P30" i="2"/>
  <c r="P32" i="2" s="1"/>
  <c r="P33" i="2" s="1"/>
  <c r="N30" i="2"/>
  <c r="N32" i="2" s="1"/>
  <c r="N33" i="2" s="1"/>
  <c r="N37" i="2"/>
  <c r="F41" i="2"/>
  <c r="F10" i="4" s="1"/>
  <c r="O37" i="2"/>
  <c r="P37" i="2"/>
  <c r="Q37" i="2"/>
  <c r="K41" i="3"/>
  <c r="K83" i="3" s="1"/>
  <c r="H83" i="3"/>
  <c r="F51" i="4" l="1"/>
  <c r="F76" i="4" s="1"/>
  <c r="N10" i="4"/>
  <c r="N42" i="4" s="1"/>
  <c r="N51" i="4" s="1"/>
  <c r="N76" i="4" s="1"/>
  <c r="O10" i="4"/>
  <c r="O42" i="4" s="1"/>
  <c r="O51" i="4" s="1"/>
  <c r="O76" i="4" s="1"/>
  <c r="P10" i="4"/>
  <c r="P42" i="4" s="1"/>
  <c r="P51" i="4" s="1"/>
  <c r="P76" i="4" s="1"/>
  <c r="Q10" i="4"/>
  <c r="Q42" i="4" s="1"/>
  <c r="Q51" i="4" s="1"/>
  <c r="Q76" i="4" s="1"/>
  <c r="S51" i="4"/>
  <c r="D78" i="4"/>
  <c r="D79" i="4" s="1"/>
  <c r="F42" i="2"/>
  <c r="N41" i="2"/>
  <c r="N42" i="2" s="1"/>
  <c r="O41" i="2"/>
  <c r="P41" i="2"/>
  <c r="Q41" i="2"/>
  <c r="O100" i="2"/>
  <c r="O109" i="2" s="1"/>
  <c r="O31" i="2"/>
  <c r="N100" i="2"/>
  <c r="N109" i="2" s="1"/>
  <c r="N31" i="2"/>
  <c r="Q100" i="2"/>
  <c r="Q109" i="2" s="1"/>
  <c r="Q31" i="2"/>
  <c r="P100" i="2"/>
  <c r="P109" i="2" s="1"/>
  <c r="P31" i="2"/>
  <c r="U83" i="3"/>
  <c r="F41" i="3"/>
  <c r="G41" i="3"/>
  <c r="I41" i="3"/>
  <c r="J41" i="3"/>
  <c r="J83" i="3" s="1"/>
  <c r="E83" i="3"/>
  <c r="S76" i="4" l="1"/>
  <c r="E78" i="4"/>
  <c r="P42" i="2"/>
  <c r="O42" i="2"/>
  <c r="I83" i="3"/>
  <c r="G83" i="3"/>
  <c r="F83" i="3"/>
  <c r="T81" i="4" l="1"/>
  <c r="G81" i="4"/>
  <c r="M81" i="4"/>
  <c r="H81" i="4"/>
  <c r="N81" i="4"/>
  <c r="U81" i="4"/>
  <c r="I81" i="4"/>
  <c r="O81" i="4"/>
  <c r="B81" i="4"/>
  <c r="K81" i="4"/>
  <c r="F81" i="4"/>
  <c r="J81" i="4"/>
  <c r="P81" i="4"/>
  <c r="C81" i="4"/>
  <c r="Q81" i="4"/>
  <c r="D81" i="4"/>
  <c r="R81" i="4"/>
  <c r="E81" i="4"/>
  <c r="S81" i="4"/>
  <c r="M89" i="2" l="1"/>
  <c r="M88" i="2" l="1"/>
  <c r="M84" i="2"/>
  <c r="M80" i="2" l="1"/>
  <c r="M18" i="2" l="1"/>
  <c r="M95" i="2"/>
  <c r="M94" i="2"/>
  <c r="M93" i="2"/>
  <c r="M91" i="2"/>
  <c r="M92" i="2"/>
  <c r="M83" i="2"/>
  <c r="M79" i="2"/>
  <c r="M90" i="2" l="1"/>
  <c r="M96" i="2"/>
  <c r="M97" i="2" s="1"/>
  <c r="M81" i="2"/>
  <c r="M75" i="2"/>
  <c r="M77" i="2"/>
  <c r="M74" i="2" l="1"/>
  <c r="E97" i="2"/>
  <c r="M76" i="2" l="1"/>
  <c r="M85" i="2" s="1"/>
  <c r="E85" i="2"/>
  <c r="E16" i="2" s="1"/>
  <c r="E15" i="2" l="1"/>
  <c r="M17" i="2"/>
  <c r="M25" i="2" l="1"/>
  <c r="E23" i="2" l="1"/>
  <c r="M23" i="2" s="1"/>
  <c r="M24" i="2"/>
  <c r="M36" i="2" l="1"/>
  <c r="M35" i="2" l="1"/>
  <c r="E34" i="2"/>
  <c r="M34" i="2" s="1"/>
  <c r="M39" i="2" l="1"/>
  <c r="M40" i="2"/>
  <c r="E38" i="2" l="1"/>
  <c r="M38" i="2" s="1"/>
  <c r="M16" i="2" l="1"/>
  <c r="M15" i="2" l="1"/>
  <c r="M12" i="2" l="1"/>
  <c r="M19" i="2" s="1"/>
  <c r="M20" i="2" s="1"/>
  <c r="M13" i="2" l="1"/>
  <c r="E10" i="2" l="1"/>
  <c r="M11" i="2"/>
  <c r="M10" i="2" l="1"/>
  <c r="E14" i="2"/>
  <c r="E21" i="2" l="1"/>
  <c r="M21" i="2" s="1"/>
  <c r="M14" i="2"/>
  <c r="E28" i="2" l="1"/>
  <c r="E22" i="2"/>
  <c r="M22" i="2" l="1"/>
  <c r="E30" i="2"/>
  <c r="E32" i="2" s="1"/>
  <c r="E33" i="2" s="1"/>
  <c r="E37" i="2"/>
  <c r="E29" i="2"/>
  <c r="M28" i="2"/>
  <c r="E100" i="2" l="1"/>
  <c r="E109" i="2" s="1"/>
  <c r="E41" i="2"/>
  <c r="M37" i="2"/>
  <c r="E31" i="2"/>
  <c r="M30" i="2"/>
  <c r="M32" i="2" s="1"/>
  <c r="M33" i="2" s="1"/>
  <c r="M100" i="2" l="1"/>
  <c r="M109" i="2" s="1"/>
  <c r="M31" i="2"/>
  <c r="E42" i="2"/>
  <c r="E10" i="4"/>
  <c r="M41" i="2"/>
  <c r="M42" i="2" s="1"/>
  <c r="E51" i="4" l="1"/>
  <c r="E76" i="4" s="1"/>
  <c r="E79" i="4" s="1"/>
  <c r="M10" i="4"/>
  <c r="M42" i="4" s="1"/>
  <c r="M51" i="4" s="1"/>
  <c r="M76" i="4" s="1"/>
  <c r="M79" i="4" s="1"/>
  <c r="F78" i="4" l="1"/>
  <c r="F79" i="4" s="1"/>
  <c r="N78" i="4"/>
  <c r="M80" i="4"/>
  <c r="G78" i="4" l="1"/>
  <c r="G79" i="4" s="1"/>
  <c r="N79" i="4"/>
  <c r="N80" i="4" s="1"/>
  <c r="Q78" i="4"/>
  <c r="Q79" i="4" s="1"/>
  <c r="P78" i="4"/>
  <c r="P79" i="4" s="1"/>
  <c r="O78" i="4"/>
  <c r="O79" i="4" s="1"/>
  <c r="H78" i="4" l="1"/>
  <c r="H79" i="4" s="1"/>
  <c r="O80" i="4"/>
  <c r="R78" i="4"/>
  <c r="R79" i="4" s="1"/>
  <c r="P80" i="4" l="1"/>
  <c r="I78" i="4"/>
  <c r="I79" i="4" s="1"/>
  <c r="Q80" i="4" s="1"/>
  <c r="T78" i="4"/>
  <c r="T79" i="4" s="1"/>
  <c r="S78" i="4"/>
  <c r="S79" i="4" s="1"/>
  <c r="U78" i="4"/>
  <c r="U79" i="4" s="1"/>
  <c r="J78" i="4" l="1"/>
  <c r="J79" i="4" s="1"/>
  <c r="K78" i="4" l="1"/>
  <c r="K79" i="4" s="1"/>
  <c r="S80" i="4" s="1"/>
  <c r="R80" i="4"/>
  <c r="U80" i="4" l="1"/>
  <c r="T8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Dinely Paula Belshoff (VIX Matriz)</author>
    <author>tc={7ABC35D3-FD6F-463C-970F-268AB73969B9}</author>
  </authors>
  <commentList>
    <comment ref="A6" authorId="0" shapeId="0" xr:uid="{11E23AEF-FA6B-4709-AD9F-860BBFDEB64B}">
      <text>
        <r>
          <rPr>
            <sz val="9"/>
            <color indexed="81"/>
            <rFont val="Segoe UI"/>
            <family val="2"/>
          </rPr>
          <t>EN or PT</t>
        </r>
      </text>
    </comment>
    <comment ref="D97" authorId="1" shapeId="0" xr:uid="{7ABC35D3-FD6F-463C-970F-268AB73969B9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Este valor está fazendo com que o consolidado anual não bata - df 4t22</t>
        </r>
      </text>
    </comment>
  </commentList>
</comments>
</file>

<file path=xl/sharedStrings.xml><?xml version="1.0" encoding="utf-8"?>
<sst xmlns="http://schemas.openxmlformats.org/spreadsheetml/2006/main" count="246" uniqueCount="208">
  <si>
    <t>PT</t>
  </si>
  <si>
    <t>EN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</si>
  <si>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</si>
  <si>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</si>
  <si>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</si>
  <si>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</si>
  <si>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</si>
  <si>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</si>
  <si>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</si>
  <si>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</si>
  <si>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</si>
  <si>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</si>
  <si>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6M23</t>
  </si>
  <si>
    <t>9M23</t>
  </si>
  <si>
    <t>6M24</t>
  </si>
  <si>
    <t>9M24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</si>
  <si>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</si>
  <si>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</si>
  <si>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</si>
  <si>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</si>
  <si>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</si>
  <si>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</si>
  <si>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</si>
  <si>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</si>
  <si>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</si>
  <si>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</si>
  <si>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(Em milhares de reais)</t>
  </si>
  <si>
    <t>RECEITA COM VENDAS E PRESTAÇÃO DE SERVIÇOS</t>
  </si>
  <si>
    <t>Receita com prestação de serviços</t>
  </si>
  <si>
    <t>Receita com vendas</t>
  </si>
  <si>
    <t>Depreciação</t>
  </si>
  <si>
    <t>Margem Bruta</t>
  </si>
  <si>
    <t>DESPESAS (RECEITAS) OPERACIONAIS</t>
  </si>
  <si>
    <t>Outras receitas (despesas) operacionais, líquidas</t>
  </si>
  <si>
    <t>Resultado de equivalência patrimonial</t>
  </si>
  <si>
    <t>EBITDA</t>
  </si>
  <si>
    <t>Margem EBITDA</t>
  </si>
  <si>
    <t>Margem EBIT</t>
  </si>
  <si>
    <t>LUCRO ANTES DOS EFEITOS TRIBUTÁRIOS</t>
  </si>
  <si>
    <t>CUSTOS E DESPESAS OPERACIONAIS</t>
  </si>
  <si>
    <t>Custos (R$ Mil)</t>
  </si>
  <si>
    <t>Mão de obra e encargos</t>
  </si>
  <si>
    <t>Insumos</t>
  </si>
  <si>
    <t>Aluguel de imóveis e equipamentos</t>
  </si>
  <si>
    <t>Serviços de terceiros</t>
  </si>
  <si>
    <t>Total</t>
  </si>
  <si>
    <t>Despesas (R$ Mil)</t>
  </si>
  <si>
    <t>Provisão para contingências</t>
  </si>
  <si>
    <t>INDICADORES PROFORMA</t>
  </si>
  <si>
    <t xml:space="preserve">BALANÇO PATRIMONIAL CONSOLIDADO </t>
  </si>
  <si>
    <t>ATIVO</t>
  </si>
  <si>
    <t>CIRCULANTE</t>
  </si>
  <si>
    <t>Caixa e equivalentes de caixa</t>
  </si>
  <si>
    <t>Contas a receber</t>
  </si>
  <si>
    <t>Estoques</t>
  </si>
  <si>
    <t>Tributos a recuperar</t>
  </si>
  <si>
    <t>Imposto de renda e contribuição social a recuperar</t>
  </si>
  <si>
    <t>Créditos diversos e retenções contratuais</t>
  </si>
  <si>
    <t>Outras contas a receber</t>
  </si>
  <si>
    <t>Despesas antecipadas</t>
  </si>
  <si>
    <t>Operações com derivativos</t>
  </si>
  <si>
    <t>Estoques de veículos e equipamentos</t>
  </si>
  <si>
    <t>ATIVO CIRCULANTE TOTAL</t>
  </si>
  <si>
    <t>NÃO CIRCULANTE</t>
  </si>
  <si>
    <t>Créditos com partes relacionadas</t>
  </si>
  <si>
    <t>Títulos e Valores Mobiliários</t>
  </si>
  <si>
    <t>Imposto de renda e contribuição social diferidos</t>
  </si>
  <si>
    <t>Despesas Antecipadas</t>
  </si>
  <si>
    <t>Depósitos judiciais e outras contas</t>
  </si>
  <si>
    <t>Outros ativos financeiros e Demais Ativos</t>
  </si>
  <si>
    <t>Investimentos</t>
  </si>
  <si>
    <t>Imobilizado</t>
  </si>
  <si>
    <t>Direito de Uso</t>
  </si>
  <si>
    <t>Intangível</t>
  </si>
  <si>
    <t>ATIVO NÃO CIRCULANTE TOTAL</t>
  </si>
  <si>
    <t>ATIVO TOTAL</t>
  </si>
  <si>
    <t>PASSIVO</t>
  </si>
  <si>
    <t>Empréstimos e financiamentos</t>
  </si>
  <si>
    <t xml:space="preserve">Debêntures e Notas comerciais </t>
  </si>
  <si>
    <t>Arrendamento mercantil</t>
  </si>
  <si>
    <t>Fornecedores</t>
  </si>
  <si>
    <t>Obrigações trabalhistas</t>
  </si>
  <si>
    <t>Obrigações tributárias</t>
  </si>
  <si>
    <t>Contas a pagar</t>
  </si>
  <si>
    <t>Imposto de renda e contribuição social a recolher</t>
  </si>
  <si>
    <t>Adiantamento de clientes</t>
  </si>
  <si>
    <t>Dividendos a pagar</t>
  </si>
  <si>
    <t>Operações com Derivativos</t>
  </si>
  <si>
    <t>PASSIVO CIRCULANTE TOTAL</t>
  </si>
  <si>
    <t>PASSIVO NÃO CIRCULANTE TOTAL</t>
  </si>
  <si>
    <t>PATRIMÔNIO LÍQUIDO</t>
  </si>
  <si>
    <t>Capital social</t>
  </si>
  <si>
    <t>Reservas de capital</t>
  </si>
  <si>
    <t>Reservas legais</t>
  </si>
  <si>
    <t>Reservas de lucros</t>
  </si>
  <si>
    <t>Ajustes de Avaliação Patrimonial</t>
  </si>
  <si>
    <t>PATRIMÔNIO LÍQUIDO TOTAL</t>
  </si>
  <si>
    <t>TOTAL DO PASSIVO E DO PATRIMÔNIO LÍQUIDO</t>
  </si>
  <si>
    <t>DEMONSTRAÇÃO DO FLUXO DE CAIXA CONSOLIDADO</t>
  </si>
  <si>
    <t>FLUXO DE CAIXA DE ATIVIDADES OPERACIONAIS</t>
  </si>
  <si>
    <t>LUCRO LÍQUIDO</t>
  </si>
  <si>
    <t>Ajustes para conciliar lucro com caixa gerado pelas atividades operacionais</t>
  </si>
  <si>
    <t>Depreciações e amortizações</t>
  </si>
  <si>
    <t>Depreciação e amortização</t>
  </si>
  <si>
    <t xml:space="preserve">Alienações de ativos imobilizado e intangíveis </t>
  </si>
  <si>
    <t>Alienações de veículos e equipamentos</t>
  </si>
  <si>
    <t>Juros, variações monetárias e cambial sobre empréstimos não realizado</t>
  </si>
  <si>
    <t>Provisão(reversão) para contingências</t>
  </si>
  <si>
    <t>Perda / Recuperação de valores ativos</t>
  </si>
  <si>
    <t>Provisão(reversão) perdas esperadas</t>
  </si>
  <si>
    <t>Despesa/receita de imposto de renda e contribuição social</t>
  </si>
  <si>
    <t>Juros sobre ativo financeiro mantido até o vencimento</t>
  </si>
  <si>
    <t>Variação nos ativos e passivos operacionais</t>
  </si>
  <si>
    <t xml:space="preserve">Contas a receber </t>
  </si>
  <si>
    <t>Outros ativos e passivos circulante e não circulante</t>
  </si>
  <si>
    <t>CAIXA GERADO PELAS ATIVIDADES OPERACIONAIS</t>
  </si>
  <si>
    <t>Imposto de renda e contribuição social pagos</t>
  </si>
  <si>
    <t>Juros pagos e IFRS 16</t>
  </si>
  <si>
    <t>Aquisição e renovação de frota de veículos</t>
  </si>
  <si>
    <t>CAIXA LÍQUIDO GERADO PELAS ATIVIDADES OPERACIONAIS</t>
  </si>
  <si>
    <t>FLUXO DE CAIXA DE ATIVIDADES DE INVESTIMENTO</t>
  </si>
  <si>
    <t>Aquisição de outros ativos imobilizado e intangíveis</t>
  </si>
  <si>
    <t>Aporte de capital em controladas</t>
  </si>
  <si>
    <t>Dividendos recebidos</t>
  </si>
  <si>
    <t>Ativos mantidos ate o vencimento</t>
  </si>
  <si>
    <t>Aquisição de controlada, liquido de caixa</t>
  </si>
  <si>
    <t>Baixa de outros investimentos</t>
  </si>
  <si>
    <t>CAIXA LÍQUIDO UTILIZADO NAS ATIVIDADES DE INVESTIMENTO</t>
  </si>
  <si>
    <t>FLUXO DE CAIXA DE ATIVIDADES DE FINANCIAMENTO</t>
  </si>
  <si>
    <t>Captações de empréstimos e financiamentos</t>
  </si>
  <si>
    <t>Dividendos pagos</t>
  </si>
  <si>
    <t>Pagamentos de empréstimos e financiamentos e IFRS 16</t>
  </si>
  <si>
    <t>Aumento de capital social</t>
  </si>
  <si>
    <t>CAIXA LÍQUIDO (UTILIZADO) GERADO NAS ATIVIDADES DE FINANCIAMENTO</t>
  </si>
  <si>
    <t>Variação cambial de investimento no exterior</t>
  </si>
  <si>
    <t>AUMENTO (REDUÇÃO) NO CAIXA E EQUIVALENTES DE CAIXA</t>
  </si>
  <si>
    <t>CAIXA E EQUIVALENTES DE CAIXA NO INÍCIO DO PERÍODO</t>
  </si>
  <si>
    <t>CAIXA E EQUIVALENTES DE CAIXA NO FINAL DO PERÍODO</t>
  </si>
  <si>
    <t>INFORMAÇÃO SUPLEMENTAR AO FLUXO DE CAIXA</t>
  </si>
  <si>
    <t>Captações de empréstimos relacionados à aquisição de veículos e IFRS 16</t>
  </si>
  <si>
    <t>IPVA/Licenciamento/Seguros</t>
  </si>
  <si>
    <t>Pedágio/Rastreamento</t>
  </si>
  <si>
    <t xml:space="preserve">Créditos de Pis e Cofins </t>
  </si>
  <si>
    <t>Outros custos</t>
  </si>
  <si>
    <t>Impostos, taxas e outras contribuições</t>
  </si>
  <si>
    <t>Contingência</t>
  </si>
  <si>
    <t>Viagens, refeições e estadias</t>
  </si>
  <si>
    <t>Aluguéis/Comunicação/Água/Energia</t>
  </si>
  <si>
    <t>Informática</t>
  </si>
  <si>
    <t xml:space="preserve">Outras despesas </t>
  </si>
  <si>
    <t>Manutenção da Frota</t>
  </si>
  <si>
    <t>Despesas gerais, administrativas e comerciais</t>
  </si>
  <si>
    <t>RECEITA OPERACIONAL LÍQUIDA</t>
  </si>
  <si>
    <t>CUSTOS COM VENDAS E SERVIÇOS PRESTADOS</t>
  </si>
  <si>
    <t>LUCRO BRUTO</t>
  </si>
  <si>
    <t>LUCRO OPERACIONAL ANTES DO RESULTADO FINANCEIRO (EBIT)</t>
  </si>
  <si>
    <t>RESULTADO FINANCEIRO</t>
  </si>
  <si>
    <t>Receitas financeiras</t>
  </si>
  <si>
    <t>Despesas financeiras</t>
  </si>
  <si>
    <t>IMPOSTO DE RENDA E CONTRIBUIÇÃO SOCIAL</t>
  </si>
  <si>
    <t xml:space="preserve">Corrente </t>
  </si>
  <si>
    <t>Diferido</t>
  </si>
  <si>
    <t>LUCRO LÍQUIDO DO PERÍODO</t>
  </si>
  <si>
    <t>Margem Líquida</t>
  </si>
  <si>
    <t>Custos com venda de ativos</t>
  </si>
  <si>
    <t>Custo Ex-depreciação</t>
  </si>
  <si>
    <t>Custo com Renovação de Frota</t>
  </si>
  <si>
    <t>Outras Provisões</t>
  </si>
  <si>
    <t xml:space="preserve">Operações com instrumentos financeiros derivativos </t>
  </si>
  <si>
    <t>Resultado de juros e variações monetária na aquisição de empresas</t>
  </si>
  <si>
    <t>Receita Bruta (R$ Mil)</t>
  </si>
  <si>
    <t>DEDUÇÕES DA RECEITA</t>
  </si>
  <si>
    <t>Caixa EBEC inicial</t>
  </si>
  <si>
    <t xml:space="preserve"> TVM</t>
  </si>
  <si>
    <t xml:space="preserve">Juros pagos sobre arrendamento </t>
  </si>
  <si>
    <t>Aplicação /Resgates nos títulos e valores mobiliários</t>
  </si>
  <si>
    <t>Caixa da DF</t>
  </si>
  <si>
    <t>Títulos e Valores, colados valores para compor a diferença. Como há movimentações dentro do FC com títulos, pode ser que não bata com DF.</t>
  </si>
  <si>
    <t>TVM Ebec</t>
  </si>
  <si>
    <t xml:space="preserve"> valor do ajuste ficou de 4 , porque é a diferença do tvm que não foi realinhado na aquisição</t>
  </si>
  <si>
    <t>Pagamentos passivo de arrendamento</t>
  </si>
  <si>
    <t>DEMONSTRAÇÃO DE RESULTADOS DO EXERCÍCIO</t>
  </si>
  <si>
    <t>Contas a receber com partes relacionadas</t>
  </si>
  <si>
    <t>Outras contas receber</t>
  </si>
  <si>
    <t>Arrendamento mercantil por direito de uso</t>
  </si>
  <si>
    <t>Débitos com partes relacionadas</t>
  </si>
  <si>
    <t>EBITDA - Consolidado</t>
  </si>
  <si>
    <t>EBEC</t>
  </si>
  <si>
    <t>EBITDA Total</t>
  </si>
  <si>
    <t>EBITDA Proforma - Incorporadas</t>
  </si>
  <si>
    <t>Receitas Financeiras</t>
  </si>
  <si>
    <t>Despesas Financeiras</t>
  </si>
  <si>
    <t>Resultado Financeiro Líquido Total</t>
  </si>
  <si>
    <t xml:space="preserve">Outras Despesas Financeiras não decorrentes de Dívida </t>
  </si>
  <si>
    <t>Despesa Líquida do Serviço da Dívida</t>
  </si>
  <si>
    <t>COMPOSIÇÃO DAS DESPESAS LÍQUIDAS DO SERVIÇO DA DÍVIDA</t>
  </si>
  <si>
    <t>Resultado Financeiro Proforma - Incorporadas</t>
  </si>
  <si>
    <t>Despesa Líquida do Serviço da Dívida - Consolidado</t>
  </si>
  <si>
    <t>Despesa Líquida do Serviço da Dívida - Total</t>
  </si>
  <si>
    <t>Lucros / Prejuízos Acumulados</t>
  </si>
  <si>
    <t>Saldo de caixa de controlada incorporada</t>
  </si>
  <si>
    <t>Transações com partes relacionadas</t>
  </si>
  <si>
    <t>Capex</t>
  </si>
  <si>
    <t>Pagamento de parcelamento de aquisição de empresas</t>
  </si>
  <si>
    <t>RESULTADO COM VENDAS</t>
  </si>
  <si>
    <t>Magem com Vendas</t>
  </si>
  <si>
    <t>EBITDA de Serviços</t>
  </si>
  <si>
    <t>Margem EBITDA de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</si>
</sst>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0.0%"/>
    <numFmt numFmtId="168" formatCode="_(* #,##0.0_);_(* \(#,##0.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Segoe UI"/>
      <family val="2"/>
    </font>
    <font>
      <sz val="8"/>
      <name val="Calibri"/>
      <family val="2"/>
      <scheme val="minor"/>
    </font>
    <font>
      <b/>
      <sz val="10"/>
      <name val="Neo Sans Pro Light"/>
      <family val="2"/>
    </font>
    <font>
      <sz val="10"/>
      <color theme="0" tint="-4.9989318521683403E-2"/>
      <name val="Neo Sans Pro Light"/>
      <family val="2"/>
    </font>
    <font>
      <sz val="10"/>
      <name val="Neo Sans Pro Light"/>
      <family val="2"/>
    </font>
    <font>
      <sz val="10"/>
      <color rgb="FFFF0000"/>
      <name val="Neo Sans Pro Light"/>
      <family val="2"/>
    </font>
    <font>
      <b/>
      <sz val="10"/>
      <color rgb="FFFF0000"/>
      <name val="Neo Sans Pro Light"/>
      <family val="2"/>
    </font>
    <font>
      <sz val="10"/>
      <color theme="1"/>
      <name val="Neo Sans Pro Light"/>
      <family val="2"/>
    </font>
    <font>
      <sz val="10"/>
      <color theme="0" tint="-0.14999847407452621"/>
      <name val="Neo Sans Pro Light"/>
      <family val="2"/>
    </font>
    <font>
      <b/>
      <sz val="10"/>
      <color theme="0"/>
      <name val="Neo Sans Pro Light"/>
      <family val="2"/>
    </font>
    <font>
      <b/>
      <u/>
      <sz val="10"/>
      <name val="Neo Sans Pro Light"/>
      <family val="2"/>
    </font>
    <font>
      <i/>
      <sz val="10"/>
      <color rgb="FFFF0000"/>
      <name val="Neo Sans Pro Light"/>
      <family val="2"/>
    </font>
    <font>
      <b/>
      <sz val="10"/>
      <color theme="0" tint="-0.14999847407452621"/>
      <name val="Neo Sans Pr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6F7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15A22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164" fontId="5" fillId="0" borderId="0" xfId="2" applyNumberFormat="1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/>
    <xf numFmtId="0" fontId="5" fillId="0" borderId="0" xfId="0" applyFont="1" applyAlignment="1" applyProtection="1">
      <alignment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2" fillId="4" borderId="0" xfId="0" applyFont="1" applyFill="1" applyAlignment="1" applyProtection="1">
      <alignment vertical="center"/>
      <protection hidden="1"/>
    </xf>
    <xf numFmtId="0" fontId="12" fillId="4" borderId="0" xfId="2" applyFont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7" fillId="2" borderId="1" xfId="3" applyFont="1" applyFill="1" applyBorder="1" applyAlignment="1" applyProtection="1">
      <alignment vertical="center"/>
      <protection hidden="1"/>
    </xf>
    <xf numFmtId="0" fontId="7" fillId="2" borderId="2" xfId="3" applyFont="1" applyFill="1" applyBorder="1" applyAlignment="1" applyProtection="1">
      <alignment horizontal="center" vertical="center"/>
      <protection hidden="1"/>
    </xf>
    <xf numFmtId="164" fontId="12" fillId="4" borderId="0" xfId="2" applyNumberFormat="1" applyFont="1" applyFill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0" fontId="5" fillId="2" borderId="1" xfId="3" applyFont="1" applyFill="1" applyBorder="1" applyAlignment="1" applyProtection="1">
      <alignment vertical="center"/>
      <protection hidden="1"/>
    </xf>
    <xf numFmtId="164" fontId="5" fillId="2" borderId="3" xfId="0" applyNumberFormat="1" applyFont="1" applyFill="1" applyBorder="1" applyAlignment="1" applyProtection="1">
      <alignment horizontal="center" vertical="center"/>
      <protection hidden="1"/>
    </xf>
    <xf numFmtId="164" fontId="5" fillId="2" borderId="2" xfId="3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0" fontId="7" fillId="2" borderId="3" xfId="0" applyFont="1" applyFill="1" applyBorder="1" applyAlignment="1" applyProtection="1">
      <alignment horizontal="left" vertical="center" indent="1"/>
      <protection hidden="1"/>
    </xf>
    <xf numFmtId="164" fontId="7" fillId="2" borderId="3" xfId="0" applyNumberFormat="1" applyFont="1" applyFill="1" applyBorder="1" applyAlignment="1" applyProtection="1">
      <alignment horizontal="center" vertical="center"/>
      <protection hidden="1"/>
    </xf>
    <xf numFmtId="164" fontId="7" fillId="2" borderId="2" xfId="3" applyNumberFormat="1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left" vertical="center"/>
      <protection hidden="1"/>
    </xf>
    <xf numFmtId="164" fontId="8" fillId="3" borderId="0" xfId="0" applyNumberFormat="1" applyFont="1" applyFill="1"/>
    <xf numFmtId="166" fontId="7" fillId="2" borderId="3" xfId="4" applyNumberFormat="1" applyFont="1" applyFill="1" applyBorder="1" applyAlignment="1" applyProtection="1">
      <alignment vertical="center"/>
      <protection hidden="1"/>
    </xf>
    <xf numFmtId="165" fontId="7" fillId="2" borderId="3" xfId="5" applyNumberFormat="1" applyFont="1" applyFill="1" applyBorder="1" applyAlignment="1" applyProtection="1">
      <alignment horizontal="left" vertical="center" indent="1"/>
      <protection hidden="1"/>
    </xf>
    <xf numFmtId="0" fontId="7" fillId="0" borderId="3" xfId="0" applyFont="1" applyBorder="1" applyAlignment="1" applyProtection="1">
      <alignment horizontal="left" vertical="center" indent="1"/>
      <protection hidden="1"/>
    </xf>
    <xf numFmtId="166" fontId="7" fillId="0" borderId="3" xfId="4" applyNumberFormat="1" applyFont="1" applyFill="1" applyBorder="1" applyAlignment="1" applyProtection="1">
      <alignment vertical="center"/>
      <protection hidden="1"/>
    </xf>
    <xf numFmtId="166" fontId="7" fillId="3" borderId="3" xfId="4" applyNumberFormat="1" applyFont="1" applyFill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5" fillId="2" borderId="3" xfId="5" applyNumberFormat="1" applyFont="1" applyFill="1" applyBorder="1" applyAlignment="1" applyProtection="1">
      <alignment vertical="center"/>
      <protection hidden="1"/>
    </xf>
    <xf numFmtId="164" fontId="5" fillId="2" borderId="3" xfId="6" applyNumberFormat="1" applyFont="1" applyFill="1" applyBorder="1" applyAlignment="1" applyProtection="1">
      <alignment horizontal="right" vertical="center"/>
      <protection hidden="1"/>
    </xf>
    <xf numFmtId="164" fontId="7" fillId="2" borderId="3" xfId="6" applyNumberFormat="1" applyFont="1" applyFill="1" applyBorder="1" applyAlignment="1" applyProtection="1">
      <alignment horizontal="right" vertical="center"/>
      <protection hidden="1"/>
    </xf>
    <xf numFmtId="165" fontId="5" fillId="2" borderId="3" xfId="5" applyNumberFormat="1" applyFont="1" applyFill="1" applyBorder="1" applyAlignment="1" applyProtection="1">
      <alignment horizontal="right" vertical="center"/>
      <protection hidden="1"/>
    </xf>
    <xf numFmtId="0" fontId="12" fillId="4" borderId="3" xfId="3" applyFont="1" applyFill="1" applyBorder="1" applyAlignment="1" applyProtection="1">
      <alignment vertical="center"/>
      <protection hidden="1"/>
    </xf>
    <xf numFmtId="164" fontId="12" fillId="4" borderId="3" xfId="2" applyNumberFormat="1" applyFont="1" applyFill="1" applyBorder="1" applyAlignment="1" applyProtection="1">
      <alignment horizontal="center" vertical="center"/>
      <protection hidden="1"/>
    </xf>
    <xf numFmtId="1" fontId="12" fillId="4" borderId="3" xfId="2" applyNumberFormat="1" applyFont="1" applyFill="1" applyBorder="1" applyAlignment="1" applyProtection="1">
      <alignment horizontal="center" vertical="center"/>
      <protection hidden="1"/>
    </xf>
    <xf numFmtId="0" fontId="12" fillId="4" borderId="3" xfId="0" applyFont="1" applyFill="1" applyBorder="1" applyAlignment="1" applyProtection="1">
      <alignment vertical="center"/>
      <protection hidden="1"/>
    </xf>
    <xf numFmtId="164" fontId="12" fillId="4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6" fillId="0" borderId="0" xfId="0" applyFont="1"/>
    <xf numFmtId="164" fontId="10" fillId="0" borderId="0" xfId="0" applyNumberFormat="1" applyFont="1"/>
    <xf numFmtId="164" fontId="7" fillId="0" borderId="0" xfId="2" applyNumberFormat="1" applyFont="1" applyAlignment="1" applyProtection="1">
      <alignment horizontal="center" vertical="center"/>
      <protection hidden="1"/>
    </xf>
    <xf numFmtId="168" fontId="7" fillId="0" borderId="0" xfId="2" applyNumberFormat="1" applyFont="1" applyAlignment="1" applyProtection="1">
      <alignment horizontal="center" vertical="center"/>
      <protection hidden="1"/>
    </xf>
    <xf numFmtId="1" fontId="12" fillId="4" borderId="0" xfId="5" applyNumberFormat="1" applyFont="1" applyFill="1" applyAlignment="1" applyProtection="1">
      <alignment horizontal="center" vertical="center"/>
      <protection hidden="1"/>
    </xf>
    <xf numFmtId="0" fontId="13" fillId="2" borderId="3" xfId="0" applyFont="1" applyFill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164" fontId="7" fillId="2" borderId="3" xfId="0" applyNumberFormat="1" applyFont="1" applyFill="1" applyBorder="1" applyAlignment="1" applyProtection="1">
      <alignment vertical="center"/>
      <protection hidden="1"/>
    </xf>
    <xf numFmtId="164" fontId="9" fillId="3" borderId="3" xfId="0" applyNumberFormat="1" applyFont="1" applyFill="1" applyBorder="1" applyAlignment="1" applyProtection="1">
      <alignment horizontal="center" vertical="center"/>
      <protection hidden="1"/>
    </xf>
    <xf numFmtId="165" fontId="9" fillId="3" borderId="3" xfId="5" applyNumberFormat="1" applyFont="1" applyFill="1" applyBorder="1" applyAlignment="1" applyProtection="1">
      <alignment horizontal="center" vertical="center"/>
      <protection hidden="1"/>
    </xf>
    <xf numFmtId="166" fontId="7" fillId="0" borderId="3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0" applyNumberFormat="1" applyFont="1"/>
    <xf numFmtId="165" fontId="10" fillId="0" borderId="0" xfId="5" applyNumberFormat="1" applyFont="1"/>
    <xf numFmtId="165" fontId="14" fillId="0" borderId="0" xfId="5" applyNumberFormat="1" applyFont="1"/>
    <xf numFmtId="0" fontId="15" fillId="0" borderId="0" xfId="0" applyFont="1" applyAlignment="1" applyProtection="1">
      <alignment vertical="center"/>
      <protection hidden="1"/>
    </xf>
    <xf numFmtId="166" fontId="7" fillId="2" borderId="3" xfId="6" applyNumberFormat="1" applyFont="1" applyFill="1" applyBorder="1" applyAlignment="1" applyProtection="1">
      <alignment horizontal="right" vertical="center"/>
      <protection hidden="1"/>
    </xf>
    <xf numFmtId="166" fontId="11" fillId="0" borderId="0" xfId="0" applyNumberFormat="1" applyFont="1" applyAlignment="1" applyProtection="1">
      <alignment vertical="center"/>
      <protection hidden="1"/>
    </xf>
    <xf numFmtId="164" fontId="8" fillId="0" borderId="0" xfId="0" applyNumberFormat="1" applyFont="1"/>
  </cellXfs>
  <cellStyles count="7">
    <cellStyle name="Normal" xfId="0" builtinId="0"/>
    <cellStyle name="Normal 11" xfId="2" xr:uid="{5F7AD2AB-820F-4880-8388-77454803FEB6}"/>
    <cellStyle name="Normal 24" xfId="3" xr:uid="{92545F42-09CA-4C68-B70D-6C2F1D95755D}"/>
    <cellStyle name="Percent" xfId="4" xr:uid="{53958D5C-881F-4A3D-8A89-2C6EB6FFEC74}"/>
    <cellStyle name="Porcentagem" xfId="6" builtinId="5"/>
    <cellStyle name="Vírgula" xfId="5" builtinId="3"/>
    <cellStyle name="Vírgula 2" xfId="1" xr:uid="{E6CA52AC-5DE1-40E6-9E71-4657B6563A13}"/>
  </cellStyles>
  <dxfs count="0"/>
  <tableStyles count="0" defaultTableStyle="TableStyleMedium2" defaultPivotStyle="PivotStyleLight16"/>
  <colors>
    <mruColors>
      <color rgb="FFF15A22"/>
      <color rgb="FFF6F7FC"/>
      <color rgb="FFEE2A87"/>
      <color rgb="FFEB2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0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85663</xdr:colOff>
      <xdr:row>0</xdr:row>
      <xdr:rowOff>75835</xdr:rowOff>
    </xdr:from>
    <xdr:to>
      <xdr:col>0</xdr:col>
      <xdr:colOff>860672</xdr:colOff>
      <xdr:row>4</xdr:row>
      <xdr:rowOff>96472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E2648BB-DAC5-2255-5671-A2A217556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63" y="75835"/>
          <a:ext cx="787074" cy="774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86052</xdr:colOff>
      <xdr:row>0</xdr:row>
      <xdr:rowOff>80170</xdr:rowOff>
    </xdr:from>
    <xdr:to>
      <xdr:col>0</xdr:col>
      <xdr:colOff>859156</xdr:colOff>
      <xdr:row>4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2D5F268-A064-4849-9A6B-83489A0AC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52" y="80170"/>
          <a:ext cx="783899" cy="751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87314</xdr:colOff>
      <xdr:row>0</xdr:row>
      <xdr:rowOff>74086</xdr:rowOff>
    </xdr:from>
    <xdr:to>
      <xdr:col>0</xdr:col>
      <xdr:colOff>856608</xdr:colOff>
      <xdr:row>4</xdr:row>
      <xdr:rowOff>57469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E040187-9C79-4FBA-81E4-4B85A131D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4" y="74086"/>
          <a:ext cx="783899" cy="76252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Eduarda Santos Ferreira (VIX Matriz)" id="{6C8DED25-7DFF-481E-974C-DCA10C178CB1}" userId="S::MariaSantos@aguiabranca.com.br::ecb208d5-283f-4c05-9b65-d48318a54ed4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N93" dT="2024-01-24T18:36:21.34" personId="{6C8DED25-7DFF-481E-974C-DCA10C178CB1}" id="{7ABC35D3-FD6F-463C-970F-268AB73969B9}">
    <text>Este valor está fazendo com que o consolidado anual não bata - df 4t22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U16" dT="2024-01-25T20:27:20.15" personId="{6C8DED25-7DFF-481E-974C-DCA10C178CB1}" id="{DD3B2752-7612-4E9F-AB48-BDE69CB01AE7}">
    <text>Esses valores não estao reconhecidos na df do 4t22</text>
  </threadedComment>
  <threadedComment ref="R76" dT="2024-01-22T17:57:19.94" personId="{6C8DED25-7DFF-481E-974C-DCA10C178CB1}" id="{933E6D06-3DAD-4E3B-9DFD-DF91C42923E6}">
    <text>Pegar na df de 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85B5D-CB7A-4CE8-9DB7-BCD2C1D5FCC8}">
  <sheetPr codeName="Planilha1">
    <tabColor rgb="FFF15A22"/>
  </sheetPr>
  <dimension ref="A1:AF132"/>
  <sheetViews>
    <sheetView showGridLines="0" tabSelected="1" zoomScale="90" zoomScaleNormal="90" workbookViewId="0">
      <pane xSplit="1" ySplit="7" topLeftCell="E8" activePane="bottomRight" state="frozen"/>
      <selection activeCell="J16" sqref="J16"/>
      <selection pane="topRight" activeCell="J16" sqref="J16"/>
      <selection pane="bottomLeft" activeCell="J16" sqref="J16"/>
      <selection pane="bottomRight" activeCell="E8" sqref="E8"/>
    </sheetView>
  </sheetViews>
  <sheetFormatPr defaultColWidth="7" defaultRowHeight="12.5" outlineLevelRow="1" outlineLevelCol="2" x14ac:dyDescent="0.25"/>
  <cols>
    <col min="1" max="1" width="50.36328125" style="5" customWidth="1"/>
    <col min="2" max="4" width="13.36328125" style="5" hidden="1" customWidth="1" outlineLevel="1"/>
    <col min="5" max="5" width="13.36328125" style="5" customWidth="1" collapsed="1"/>
    <col min="6" max="8" width="13.36328125" style="5" hidden="1" customWidth="1" outlineLevel="1"/>
    <col min="9" max="9" width="13.36328125" style="5" customWidth="1" collapsed="1"/>
    <col min="10" max="11" width="13.36328125" style="5" customWidth="1" outlineLevel="1"/>
    <col min="12" max="12" width="2.36328125" style="5" customWidth="1"/>
    <col min="13" max="13" width="13.36328125" style="5" customWidth="1"/>
    <col min="14" max="16" width="13.36328125" style="5" hidden="1" customWidth="1" outlineLevel="1"/>
    <col min="17" max="17" width="13.36328125" style="5" bestFit="1" customWidth="1" collapsed="1"/>
    <col min="18" max="18" width="13.36328125" style="5" hidden="1" customWidth="1" outlineLevel="2"/>
    <col min="19" max="19" width="13.36328125" style="5" customWidth="1" outlineLevel="2"/>
    <col min="20" max="20" width="13.36328125" style="5" hidden="1" customWidth="1" outlineLevel="2"/>
    <col min="21" max="21" width="13.36328125" style="5" hidden="1" customWidth="1"/>
    <col min="22" max="34" width="11.36328125" style="5" customWidth="1"/>
    <col min="35" max="16384" width="7" style="5"/>
  </cols>
  <sheetData>
    <row r="1" spans="1:21" ht="1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>
        <v>0</v>
      </c>
      <c r="S1" s="3"/>
      <c r="T1" s="3"/>
      <c r="U1" s="3"/>
    </row>
    <row r="2" spans="1:21" ht="15" customHeight="1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3"/>
      <c r="N2" s="3"/>
      <c r="O2" s="3"/>
      <c r="P2" s="3"/>
      <c r="Q2" s="3"/>
      <c r="R2" s="3"/>
      <c r="S2" s="3"/>
      <c r="T2" s="3"/>
      <c r="U2" s="3"/>
    </row>
    <row r="3" spans="1:21" ht="15" customHeight="1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3"/>
      <c r="N3" s="3"/>
      <c r="O3" s="3"/>
      <c r="P3" s="3"/>
      <c r="Q3" s="3"/>
      <c r="R3" s="3"/>
      <c r="S3" s="3"/>
      <c r="T3" s="3"/>
      <c r="U3" s="3"/>
    </row>
    <row r="4" spans="1:21" ht="15" customHeight="1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3"/>
      <c r="N4" s="3"/>
      <c r="O4" s="3"/>
      <c r="P4" s="3"/>
      <c r="Q4" s="3"/>
      <c r="R4" s="3"/>
      <c r="S4" s="3"/>
      <c r="T4" s="3"/>
      <c r="U4" s="3"/>
    </row>
    <row r="5" spans="1:21" ht="15" customHeight="1" x14ac:dyDescent="0.25">
      <c r="A5" s="6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8"/>
      <c r="M5" s="7">
        <v>2022</v>
      </c>
      <c r="N5" s="7" t="s">
        <v>6</v>
      </c>
      <c r="O5" s="7" t="s">
        <v>12</v>
      </c>
      <c r="P5" s="7" t="s">
        <v>13</v>
      </c>
      <c r="Q5" s="7">
        <v>2023</v>
      </c>
      <c r="R5" s="7" t="s">
        <v>10</v>
      </c>
      <c r="S5" s="7" t="s">
        <v>14</v>
      </c>
      <c r="T5" s="7" t="s">
        <v>15</v>
      </c>
      <c r="U5" s="7">
        <v>2024</v>
      </c>
    </row>
    <row r="6" spans="1:21" ht="15" customHeight="1" x14ac:dyDescent="0.25">
      <c r="A6" s="2" t="s">
        <v>0</v>
      </c>
      <c r="B6" s="7" t="s">
        <v>16</v>
      </c>
      <c r="C6" s="7" t="s">
        <v>17</v>
      </c>
      <c r="D6" s="7" t="s">
        <v>18</v>
      </c>
      <c r="E6" s="7" t="s">
        <v>19</v>
      </c>
      <c r="F6" s="7" t="s">
        <v>20</v>
      </c>
      <c r="G6" s="7" t="s">
        <v>21</v>
      </c>
      <c r="H6" s="7" t="s">
        <v>22</v>
      </c>
      <c r="I6" s="7" t="s">
        <v>23</v>
      </c>
      <c r="J6" s="7" t="s">
        <v>24</v>
      </c>
      <c r="K6" s="7" t="s">
        <v>25</v>
      </c>
      <c r="L6" s="8"/>
      <c r="M6" s="7">
        <v>2022</v>
      </c>
      <c r="N6" s="7" t="s">
        <v>20</v>
      </c>
      <c r="O6" s="7" t="s">
        <v>12</v>
      </c>
      <c r="P6" s="7" t="s">
        <v>13</v>
      </c>
      <c r="Q6" s="7">
        <v>2023</v>
      </c>
      <c r="R6" s="7" t="s">
        <v>24</v>
      </c>
      <c r="S6" s="7" t="s">
        <v>14</v>
      </c>
      <c r="T6" s="7" t="s">
        <v>15</v>
      </c>
      <c r="U6" s="7">
        <v>2024</v>
      </c>
    </row>
    <row r="7" spans="1:21" ht="15" customHeight="1" x14ac:dyDescent="0.25">
      <c r="A7" s="9" t="s">
        <v>181</v>
      </c>
      <c r="B7" s="10" t="str">
        <f t="shared" ref="B7:Q7" si="0">IF($A$6="PT",B$6,B$5)</f>
        <v>1T22</v>
      </c>
      <c r="C7" s="10" t="str">
        <f t="shared" si="0"/>
        <v>2T22</v>
      </c>
      <c r="D7" s="10" t="str">
        <f t="shared" si="0"/>
        <v>3T22</v>
      </c>
      <c r="E7" s="10" t="str">
        <f t="shared" si="0"/>
        <v>4T22</v>
      </c>
      <c r="F7" s="10" t="str">
        <f t="shared" si="0"/>
        <v>1T23</v>
      </c>
      <c r="G7" s="10" t="str">
        <f t="shared" si="0"/>
        <v>2T23</v>
      </c>
      <c r="H7" s="10" t="str">
        <f t="shared" si="0"/>
        <v>3T23</v>
      </c>
      <c r="I7" s="10" t="str">
        <f t="shared" si="0"/>
        <v>4T23</v>
      </c>
      <c r="J7" s="10" t="str">
        <f t="shared" si="0"/>
        <v>1T24</v>
      </c>
      <c r="K7" s="10" t="str">
        <f t="shared" si="0"/>
        <v>2T24</v>
      </c>
      <c r="L7" s="11"/>
      <c r="M7" s="10">
        <f t="shared" si="0"/>
        <v>2022</v>
      </c>
      <c r="N7" s="10" t="str">
        <f t="shared" si="0"/>
        <v>1T23</v>
      </c>
      <c r="O7" s="10" t="str">
        <f t="shared" si="0"/>
        <v>6M23</v>
      </c>
      <c r="P7" s="10" t="str">
        <f t="shared" si="0"/>
        <v>9M23</v>
      </c>
      <c r="Q7" s="10">
        <f t="shared" si="0"/>
        <v>2023</v>
      </c>
      <c r="R7" s="10" t="str">
        <f>IF($A$6="PT",R$6,R$5)</f>
        <v>1T24</v>
      </c>
      <c r="S7" s="10" t="str">
        <f>IF($A$6="PT",S$6,S$5)</f>
        <v>6M24</v>
      </c>
      <c r="T7" s="10" t="str">
        <f>IF($A$6="PT",T$6,T$5)</f>
        <v>9M24</v>
      </c>
      <c r="U7" s="10">
        <f>IF($A$6="PT",U$6,U$5)</f>
        <v>2024</v>
      </c>
    </row>
    <row r="8" spans="1:21" ht="15" customHeight="1" thickBot="1" x14ac:dyDescent="0.3">
      <c r="A8" s="12" t="s">
        <v>26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8"/>
      <c r="M8" s="13"/>
      <c r="N8" s="13"/>
      <c r="O8" s="13"/>
      <c r="P8" s="13"/>
      <c r="Q8" s="13"/>
      <c r="R8" s="13"/>
      <c r="S8" s="13"/>
      <c r="T8" s="13"/>
      <c r="U8" s="13"/>
    </row>
    <row r="9" spans="1:21" ht="15" customHeight="1" thickTop="1" thickBot="1" x14ac:dyDescent="0.3">
      <c r="A9" s="9" t="s">
        <v>170</v>
      </c>
      <c r="B9" s="14" t="str">
        <f t="shared" ref="B9:Q9" si="1">B$7</f>
        <v>1T22</v>
      </c>
      <c r="C9" s="14" t="str">
        <f t="shared" si="1"/>
        <v>2T22</v>
      </c>
      <c r="D9" s="14" t="str">
        <f t="shared" si="1"/>
        <v>3T22</v>
      </c>
      <c r="E9" s="14" t="str">
        <f t="shared" si="1"/>
        <v>4T22</v>
      </c>
      <c r="F9" s="14" t="str">
        <f t="shared" si="1"/>
        <v>1T23</v>
      </c>
      <c r="G9" s="14" t="str">
        <f t="shared" si="1"/>
        <v>2T23</v>
      </c>
      <c r="H9" s="14" t="str">
        <f t="shared" si="1"/>
        <v>3T23</v>
      </c>
      <c r="I9" s="14" t="str">
        <f t="shared" si="1"/>
        <v>4T23</v>
      </c>
      <c r="J9" s="14" t="str">
        <f t="shared" si="1"/>
        <v>1T24</v>
      </c>
      <c r="K9" s="14" t="str">
        <f t="shared" si="1"/>
        <v>2T24</v>
      </c>
      <c r="L9" s="15"/>
      <c r="M9" s="10">
        <f t="shared" si="1"/>
        <v>2022</v>
      </c>
      <c r="N9" s="10" t="str">
        <f t="shared" si="1"/>
        <v>1T23</v>
      </c>
      <c r="O9" s="10" t="str">
        <f t="shared" si="1"/>
        <v>6M23</v>
      </c>
      <c r="P9" s="10" t="str">
        <f t="shared" si="1"/>
        <v>9M23</v>
      </c>
      <c r="Q9" s="10">
        <f t="shared" si="1"/>
        <v>2023</v>
      </c>
      <c r="R9" s="10" t="str">
        <f>R$7</f>
        <v>1T24</v>
      </c>
      <c r="S9" s="10" t="str">
        <f>S$7</f>
        <v>6M24</v>
      </c>
      <c r="T9" s="10" t="str">
        <f>T$7</f>
        <v>9M24</v>
      </c>
      <c r="U9" s="10">
        <f>U$7</f>
        <v>2024</v>
      </c>
    </row>
    <row r="10" spans="1:21" ht="15" customHeight="1" thickTop="1" thickBot="1" x14ac:dyDescent="0.3">
      <c r="A10" s="16" t="s">
        <v>27</v>
      </c>
      <c r="B10" s="17">
        <f>B11+B12</f>
        <v>83918</v>
      </c>
      <c r="C10" s="17">
        <f t="shared" ref="C10:E10" si="2">C11+C12</f>
        <v>106849</v>
      </c>
      <c r="D10" s="17">
        <f t="shared" si="2"/>
        <v>125868</v>
      </c>
      <c r="E10" s="17">
        <f t="shared" si="2"/>
        <v>123129</v>
      </c>
      <c r="F10" s="17">
        <f>F11+F12</f>
        <v>142873</v>
      </c>
      <c r="G10" s="17">
        <f>G11+G12</f>
        <v>257995</v>
      </c>
      <c r="H10" s="17">
        <f>H11+H12</f>
        <v>330795</v>
      </c>
      <c r="I10" s="17">
        <f>I11+I12</f>
        <v>300031</v>
      </c>
      <c r="J10" s="17">
        <f t="shared" ref="J10:K10" si="3">J11+J12</f>
        <v>281095</v>
      </c>
      <c r="K10" s="17">
        <f t="shared" si="3"/>
        <v>287710</v>
      </c>
      <c r="L10" s="8"/>
      <c r="M10" s="18">
        <f>SUM(B10:E10)</f>
        <v>439764</v>
      </c>
      <c r="N10" s="18">
        <f>F10</f>
        <v>142873</v>
      </c>
      <c r="O10" s="18">
        <f>SUM(F10:G10)</f>
        <v>400868</v>
      </c>
      <c r="P10" s="18">
        <f>SUM(F10:H10)</f>
        <v>731663</v>
      </c>
      <c r="Q10" s="18">
        <f>SUM(F10:I10)</f>
        <v>1031694</v>
      </c>
      <c r="R10" s="18">
        <f>J10</f>
        <v>281095</v>
      </c>
      <c r="S10" s="18">
        <f>SUM(J10:K10)</f>
        <v>568805</v>
      </c>
      <c r="T10" s="18">
        <f>SUM(J10:K10)</f>
        <v>568805</v>
      </c>
      <c r="U10" s="18">
        <f>SUM(J10:K10)</f>
        <v>568805</v>
      </c>
    </row>
    <row r="11" spans="1:21" ht="15" customHeight="1" thickTop="1" thickBot="1" x14ac:dyDescent="0.3">
      <c r="A11" s="20" t="s">
        <v>28</v>
      </c>
      <c r="B11" s="21">
        <v>61066</v>
      </c>
      <c r="C11" s="21">
        <v>71838</v>
      </c>
      <c r="D11" s="21">
        <v>77188</v>
      </c>
      <c r="E11" s="21">
        <v>87294</v>
      </c>
      <c r="F11" s="21">
        <v>97787</v>
      </c>
      <c r="G11" s="21">
        <v>167959</v>
      </c>
      <c r="H11" s="21">
        <v>177496</v>
      </c>
      <c r="I11" s="21">
        <v>182794</v>
      </c>
      <c r="J11" s="21">
        <v>180490</v>
      </c>
      <c r="K11" s="21">
        <v>176367</v>
      </c>
      <c r="L11" s="8"/>
      <c r="M11" s="22">
        <f>SUM(B11:E11)</f>
        <v>297386</v>
      </c>
      <c r="N11" s="22">
        <f>F11</f>
        <v>97787</v>
      </c>
      <c r="O11" s="22">
        <f>SUM(F11:G11)</f>
        <v>265746</v>
      </c>
      <c r="P11" s="22">
        <f>SUM(F11:H11)</f>
        <v>443242</v>
      </c>
      <c r="Q11" s="22">
        <f>SUM(F11:I11)</f>
        <v>626036</v>
      </c>
      <c r="R11" s="22">
        <f>J11</f>
        <v>180490</v>
      </c>
      <c r="S11" s="22">
        <f>SUM(J11:K11)</f>
        <v>356857</v>
      </c>
      <c r="T11" s="22">
        <f>SUM(J11:K11)</f>
        <v>356857</v>
      </c>
      <c r="U11" s="22">
        <f>SUM(J11:K11)</f>
        <v>356857</v>
      </c>
    </row>
    <row r="12" spans="1:21" ht="15" customHeight="1" thickTop="1" thickBot="1" x14ac:dyDescent="0.3">
      <c r="A12" s="20" t="s">
        <v>29</v>
      </c>
      <c r="B12" s="21">
        <v>22852</v>
      </c>
      <c r="C12" s="21">
        <v>35011</v>
      </c>
      <c r="D12" s="21">
        <v>48680</v>
      </c>
      <c r="E12" s="21">
        <v>35835</v>
      </c>
      <c r="F12" s="21">
        <v>45086</v>
      </c>
      <c r="G12" s="21">
        <v>90036</v>
      </c>
      <c r="H12" s="21">
        <v>153299</v>
      </c>
      <c r="I12" s="21">
        <v>117237</v>
      </c>
      <c r="J12" s="21">
        <v>100605</v>
      </c>
      <c r="K12" s="21">
        <v>111343</v>
      </c>
      <c r="L12" s="8"/>
      <c r="M12" s="22">
        <f>SUM(B12:E12)</f>
        <v>142378</v>
      </c>
      <c r="N12" s="22">
        <f>F12</f>
        <v>45086</v>
      </c>
      <c r="O12" s="22">
        <f>SUM(F12:G12)</f>
        <v>135122</v>
      </c>
      <c r="P12" s="22">
        <f>SUM(F12:H12)</f>
        <v>288421</v>
      </c>
      <c r="Q12" s="22">
        <f>SUM(F12:I12)</f>
        <v>405658</v>
      </c>
      <c r="R12" s="22">
        <f>J12</f>
        <v>100605</v>
      </c>
      <c r="S12" s="22">
        <f>SUM(J12:K12)</f>
        <v>211948</v>
      </c>
      <c r="T12" s="22">
        <f>SUM(J12:K12)</f>
        <v>211948</v>
      </c>
      <c r="U12" s="22">
        <f>SUM(J12:K12)</f>
        <v>211948</v>
      </c>
    </row>
    <row r="13" spans="1:21" ht="15" customHeight="1" thickTop="1" thickBot="1" x14ac:dyDescent="0.3">
      <c r="A13" s="23" t="s">
        <v>171</v>
      </c>
      <c r="B13" s="17">
        <v>-5664</v>
      </c>
      <c r="C13" s="17">
        <v>-6648</v>
      </c>
      <c r="D13" s="17">
        <v>-7143</v>
      </c>
      <c r="E13" s="17">
        <v>-8078</v>
      </c>
      <c r="F13" s="17">
        <v>-9048</v>
      </c>
      <c r="G13" s="17">
        <v>-15863</v>
      </c>
      <c r="H13" s="17">
        <v>-16913</v>
      </c>
      <c r="I13" s="17">
        <v>-20369</v>
      </c>
      <c r="J13" s="17">
        <v>-18021</v>
      </c>
      <c r="K13" s="17">
        <v>-17066</v>
      </c>
      <c r="L13" s="8"/>
      <c r="M13" s="18">
        <f>SUM(B13:E13)</f>
        <v>-27533</v>
      </c>
      <c r="N13" s="18">
        <f>F13</f>
        <v>-9048</v>
      </c>
      <c r="O13" s="18">
        <f>SUM(F13:G13)</f>
        <v>-24911</v>
      </c>
      <c r="P13" s="18">
        <f>SUM(F13:H13)</f>
        <v>-41824</v>
      </c>
      <c r="Q13" s="18">
        <f>SUM(F13:I13)</f>
        <v>-62193</v>
      </c>
      <c r="R13" s="18">
        <f>J13</f>
        <v>-18021</v>
      </c>
      <c r="S13" s="18">
        <f>SUM(J13:K13)</f>
        <v>-35087</v>
      </c>
      <c r="T13" s="18">
        <f>SUM(J13:K13)</f>
        <v>-35087</v>
      </c>
      <c r="U13" s="18">
        <f>SUM(J13:K13)</f>
        <v>-35087</v>
      </c>
    </row>
    <row r="14" spans="1:21" ht="15" customHeight="1" thickTop="1" thickBot="1" x14ac:dyDescent="0.3">
      <c r="A14" s="23" t="s">
        <v>152</v>
      </c>
      <c r="B14" s="17">
        <f t="shared" ref="B14:E14" si="4">B10+B13</f>
        <v>78254</v>
      </c>
      <c r="C14" s="17">
        <f t="shared" si="4"/>
        <v>100201</v>
      </c>
      <c r="D14" s="17">
        <f t="shared" si="4"/>
        <v>118725</v>
      </c>
      <c r="E14" s="17">
        <f t="shared" si="4"/>
        <v>115051</v>
      </c>
      <c r="F14" s="17">
        <f>F10+F13</f>
        <v>133825</v>
      </c>
      <c r="G14" s="17">
        <f>G10+G13</f>
        <v>242132</v>
      </c>
      <c r="H14" s="17">
        <f>H10+H13</f>
        <v>313882</v>
      </c>
      <c r="I14" s="17">
        <f>I10+I13</f>
        <v>279662</v>
      </c>
      <c r="J14" s="17">
        <f t="shared" ref="J14:K14" si="5">J10+J13</f>
        <v>263074</v>
      </c>
      <c r="K14" s="17">
        <f t="shared" si="5"/>
        <v>270644</v>
      </c>
      <c r="L14" s="8"/>
      <c r="M14" s="18">
        <f>SUM(B14:E14)</f>
        <v>412231</v>
      </c>
      <c r="N14" s="18">
        <f>F14</f>
        <v>133825</v>
      </c>
      <c r="O14" s="18">
        <f>SUM(F14:G14)</f>
        <v>375957</v>
      </c>
      <c r="P14" s="18">
        <f>SUM(F14:H14)</f>
        <v>689839</v>
      </c>
      <c r="Q14" s="18">
        <f>SUM(F14:I14)</f>
        <v>969501</v>
      </c>
      <c r="R14" s="18">
        <f>J14</f>
        <v>263074</v>
      </c>
      <c r="S14" s="18">
        <f>S10+S13</f>
        <v>533718</v>
      </c>
      <c r="T14" s="18">
        <f t="shared" ref="T14:AA14" si="6">T10+T13</f>
        <v>533718</v>
      </c>
      <c r="U14" s="18">
        <f t="shared" si="6"/>
        <v>533718</v>
      </c>
    </row>
    <row r="15" spans="1:21" ht="15" customHeight="1" thickTop="1" thickBot="1" x14ac:dyDescent="0.3">
      <c r="A15" s="23" t="s">
        <v>153</v>
      </c>
      <c r="B15" s="17">
        <f t="shared" ref="B15:I15" si="7">SUM(B16:B18)</f>
        <v>-43546</v>
      </c>
      <c r="C15" s="17">
        <f t="shared" si="7"/>
        <v>-62746</v>
      </c>
      <c r="D15" s="17">
        <f t="shared" si="7"/>
        <v>-83955</v>
      </c>
      <c r="E15" s="17">
        <f t="shared" si="7"/>
        <v>-69692</v>
      </c>
      <c r="F15" s="17">
        <f t="shared" si="7"/>
        <v>-84305</v>
      </c>
      <c r="G15" s="17">
        <f t="shared" si="7"/>
        <v>-156534</v>
      </c>
      <c r="H15" s="17">
        <f t="shared" si="7"/>
        <v>-227223</v>
      </c>
      <c r="I15" s="17">
        <f t="shared" si="7"/>
        <v>-211666</v>
      </c>
      <c r="J15" s="17">
        <f>SUM(J16:J18)</f>
        <v>-207867</v>
      </c>
      <c r="K15" s="17">
        <f>SUM(K16:K18)</f>
        <v>-216493</v>
      </c>
      <c r="L15" s="8"/>
      <c r="M15" s="18">
        <f>SUM(B15:E15)</f>
        <v>-259939</v>
      </c>
      <c r="N15" s="18">
        <f>F15</f>
        <v>-84305</v>
      </c>
      <c r="O15" s="18">
        <f>SUM(F15:G15)</f>
        <v>-240839</v>
      </c>
      <c r="P15" s="18">
        <f>SUM(F15:H15)</f>
        <v>-468062</v>
      </c>
      <c r="Q15" s="18">
        <f>SUM(F15:I15)</f>
        <v>-679728</v>
      </c>
      <c r="R15" s="18">
        <f>J15</f>
        <v>-207867</v>
      </c>
      <c r="S15" s="18">
        <f>SUM(S16:S18)</f>
        <v>-424360</v>
      </c>
      <c r="T15" s="18">
        <f>SUM(T16:T18)</f>
        <v>-424360</v>
      </c>
      <c r="U15" s="18">
        <f>SUM(U16:U18)</f>
        <v>-424360</v>
      </c>
    </row>
    <row r="16" spans="1:21" ht="15" customHeight="1" thickTop="1" thickBot="1" x14ac:dyDescent="0.3">
      <c r="A16" s="20" t="s">
        <v>165</v>
      </c>
      <c r="B16" s="21">
        <f>B85-B84-B76</f>
        <v>-14363</v>
      </c>
      <c r="C16" s="21">
        <f>C85-C84-C76</f>
        <v>-21147</v>
      </c>
      <c r="D16" s="21">
        <f t="shared" ref="D16:I16" si="8">D85-D84-D76</f>
        <v>-27411</v>
      </c>
      <c r="E16" s="21">
        <f t="shared" ref="E16" si="9">E85-E84-E76</f>
        <v>-19669</v>
      </c>
      <c r="F16" s="21">
        <f t="shared" si="8"/>
        <v>-24523</v>
      </c>
      <c r="G16" s="21">
        <f>G85-G84-G76</f>
        <v>-49111</v>
      </c>
      <c r="H16" s="21">
        <f t="shared" si="8"/>
        <v>-50892</v>
      </c>
      <c r="I16" s="21">
        <f t="shared" si="8"/>
        <v>-39545</v>
      </c>
      <c r="J16" s="21">
        <f>J85-J84-J76</f>
        <v>-42293</v>
      </c>
      <c r="K16" s="21">
        <f t="shared" ref="K16" si="10">K85-K84-K76</f>
        <v>-48713</v>
      </c>
      <c r="L16" s="8"/>
      <c r="M16" s="22">
        <f>SUM(B16:E16)</f>
        <v>-82590</v>
      </c>
      <c r="N16" s="22">
        <f>F16</f>
        <v>-24523</v>
      </c>
      <c r="O16" s="22">
        <f>SUM(F16:G16)</f>
        <v>-73634</v>
      </c>
      <c r="P16" s="22">
        <f>SUM(F16:H16)</f>
        <v>-124526</v>
      </c>
      <c r="Q16" s="22">
        <f>SUM(F16:I16)</f>
        <v>-164071</v>
      </c>
      <c r="R16" s="21">
        <f t="shared" ref="R16:U16" si="11">R85-R84-R76</f>
        <v>-42293</v>
      </c>
      <c r="S16" s="21">
        <f t="shared" si="11"/>
        <v>-91006</v>
      </c>
      <c r="T16" s="21">
        <f t="shared" si="11"/>
        <v>-91006</v>
      </c>
      <c r="U16" s="21">
        <f t="shared" si="11"/>
        <v>-91006</v>
      </c>
    </row>
    <row r="17" spans="1:21" ht="15" customHeight="1" thickTop="1" thickBot="1" x14ac:dyDescent="0.3">
      <c r="A17" s="20" t="s">
        <v>30</v>
      </c>
      <c r="B17" s="21">
        <f t="shared" ref="B17:I17" si="12">B76</f>
        <v>-13274</v>
      </c>
      <c r="C17" s="21">
        <f t="shared" si="12"/>
        <v>-18290</v>
      </c>
      <c r="D17" s="21">
        <f t="shared" si="12"/>
        <v>-22709</v>
      </c>
      <c r="E17" s="21">
        <f t="shared" si="12"/>
        <v>-21407</v>
      </c>
      <c r="F17" s="21">
        <f t="shared" si="12"/>
        <v>-25305</v>
      </c>
      <c r="G17" s="21">
        <f t="shared" si="12"/>
        <v>-35876</v>
      </c>
      <c r="H17" s="21">
        <f t="shared" si="12"/>
        <v>-37456</v>
      </c>
      <c r="I17" s="21">
        <f t="shared" si="12"/>
        <v>-52471</v>
      </c>
      <c r="J17" s="21">
        <f>J76</f>
        <v>-66942</v>
      </c>
      <c r="K17" s="21">
        <f t="shared" ref="K17" si="13">K76</f>
        <v>-60555</v>
      </c>
      <c r="L17" s="8"/>
      <c r="M17" s="22">
        <f>SUM(B17:E17)</f>
        <v>-75680</v>
      </c>
      <c r="N17" s="22">
        <f>F17</f>
        <v>-25305</v>
      </c>
      <c r="O17" s="22">
        <f>SUM(F17:G17)</f>
        <v>-61181</v>
      </c>
      <c r="P17" s="22">
        <f>SUM(F17:H17)</f>
        <v>-98637</v>
      </c>
      <c r="Q17" s="22">
        <f>SUM(F17:I17)</f>
        <v>-151108</v>
      </c>
      <c r="R17" s="21">
        <f t="shared" ref="R17:U17" si="14">R76</f>
        <v>-66942</v>
      </c>
      <c r="S17" s="21">
        <f t="shared" si="14"/>
        <v>-127497</v>
      </c>
      <c r="T17" s="21">
        <f t="shared" si="14"/>
        <v>-127497</v>
      </c>
      <c r="U17" s="21">
        <f t="shared" si="14"/>
        <v>-127497</v>
      </c>
    </row>
    <row r="18" spans="1:21" ht="15" customHeight="1" thickTop="1" thickBot="1" x14ac:dyDescent="0.3">
      <c r="A18" s="20" t="s">
        <v>166</v>
      </c>
      <c r="B18" s="21">
        <f>B84</f>
        <v>-15909</v>
      </c>
      <c r="C18" s="21">
        <f>C84</f>
        <v>-23309</v>
      </c>
      <c r="D18" s="21">
        <f t="shared" ref="D18:I18" si="15">D84</f>
        <v>-33835</v>
      </c>
      <c r="E18" s="21">
        <f t="shared" ref="E18" si="16">E84</f>
        <v>-28616</v>
      </c>
      <c r="F18" s="21">
        <f t="shared" si="15"/>
        <v>-34477</v>
      </c>
      <c r="G18" s="21">
        <f>G84</f>
        <v>-71547</v>
      </c>
      <c r="H18" s="21">
        <f t="shared" si="15"/>
        <v>-138875</v>
      </c>
      <c r="I18" s="21">
        <f t="shared" si="15"/>
        <v>-119650</v>
      </c>
      <c r="J18" s="21">
        <f>J84</f>
        <v>-98632</v>
      </c>
      <c r="K18" s="21">
        <f t="shared" ref="K18" si="17">K84</f>
        <v>-107225</v>
      </c>
      <c r="L18" s="8"/>
      <c r="M18" s="22">
        <f>SUM(B18:E18)</f>
        <v>-101669</v>
      </c>
      <c r="N18" s="22">
        <f>F18</f>
        <v>-34477</v>
      </c>
      <c r="O18" s="22">
        <f>SUM(F18:G18)</f>
        <v>-106024</v>
      </c>
      <c r="P18" s="22">
        <f>SUM(F18:H18)</f>
        <v>-244899</v>
      </c>
      <c r="Q18" s="22">
        <f>SUM(F18:I18)</f>
        <v>-364549</v>
      </c>
      <c r="R18" s="21">
        <f t="shared" ref="R18:U18" si="18">R84</f>
        <v>-98632</v>
      </c>
      <c r="S18" s="21">
        <f t="shared" si="18"/>
        <v>-205857</v>
      </c>
      <c r="T18" s="21">
        <f t="shared" si="18"/>
        <v>-205857</v>
      </c>
      <c r="U18" s="21">
        <f t="shared" si="18"/>
        <v>-205857</v>
      </c>
    </row>
    <row r="19" spans="1:21" ht="15" customHeight="1" thickTop="1" thickBot="1" x14ac:dyDescent="0.3">
      <c r="A19" s="23" t="s">
        <v>204</v>
      </c>
      <c r="B19" s="17">
        <f t="shared" ref="B19:K19" si="19">B12+B18</f>
        <v>6943</v>
      </c>
      <c r="C19" s="17">
        <f t="shared" si="19"/>
        <v>11702</v>
      </c>
      <c r="D19" s="17">
        <f t="shared" si="19"/>
        <v>14845</v>
      </c>
      <c r="E19" s="17">
        <f t="shared" si="19"/>
        <v>7219</v>
      </c>
      <c r="F19" s="17">
        <f t="shared" si="19"/>
        <v>10609</v>
      </c>
      <c r="G19" s="17">
        <f t="shared" si="19"/>
        <v>18489</v>
      </c>
      <c r="H19" s="17">
        <f t="shared" si="19"/>
        <v>14424</v>
      </c>
      <c r="I19" s="17">
        <f t="shared" si="19"/>
        <v>-2413</v>
      </c>
      <c r="J19" s="17">
        <f t="shared" si="19"/>
        <v>1973</v>
      </c>
      <c r="K19" s="17">
        <f t="shared" si="19"/>
        <v>4118</v>
      </c>
      <c r="L19" s="8"/>
      <c r="M19" s="17">
        <f t="shared" ref="M19" si="20">M12+M18</f>
        <v>40709</v>
      </c>
      <c r="N19" s="17">
        <f t="shared" ref="N19" si="21">N12+N18</f>
        <v>10609</v>
      </c>
      <c r="O19" s="17">
        <f t="shared" ref="O19" si="22">O12+O18</f>
        <v>29098</v>
      </c>
      <c r="P19" s="17">
        <f t="shared" ref="P19" si="23">P12+P18</f>
        <v>43522</v>
      </c>
      <c r="Q19" s="17">
        <f t="shared" ref="Q19" si="24">Q12+Q18</f>
        <v>41109</v>
      </c>
      <c r="R19" s="17">
        <f t="shared" ref="R19" si="25">R12+R18</f>
        <v>1973</v>
      </c>
      <c r="S19" s="17">
        <f t="shared" ref="S19" si="26">S12+S18</f>
        <v>6091</v>
      </c>
      <c r="T19" s="17">
        <f t="shared" ref="T19" si="27">T12+T18</f>
        <v>6091</v>
      </c>
      <c r="U19" s="17">
        <f t="shared" ref="U19" si="28">U12+U18</f>
        <v>6091</v>
      </c>
    </row>
    <row r="20" spans="1:21" ht="15" customHeight="1" thickTop="1" thickBot="1" x14ac:dyDescent="0.3">
      <c r="A20" s="20" t="s">
        <v>205</v>
      </c>
      <c r="B20" s="57">
        <f t="shared" ref="B20:K20" si="29">B19/B12</f>
        <v>0.30382461053737092</v>
      </c>
      <c r="C20" s="57">
        <f t="shared" si="29"/>
        <v>0.33423781097369398</v>
      </c>
      <c r="D20" s="57">
        <f t="shared" si="29"/>
        <v>0.30495069843878392</v>
      </c>
      <c r="E20" s="57">
        <f t="shared" si="29"/>
        <v>0.20145109529789312</v>
      </c>
      <c r="F20" s="57">
        <f t="shared" si="29"/>
        <v>0.23530585991216785</v>
      </c>
      <c r="G20" s="57">
        <f t="shared" si="29"/>
        <v>0.20535119285619086</v>
      </c>
      <c r="H20" s="57">
        <f t="shared" si="29"/>
        <v>9.4090633337464688E-2</v>
      </c>
      <c r="I20" s="57">
        <f t="shared" si="29"/>
        <v>-2.0582239395412712E-2</v>
      </c>
      <c r="J20" s="57">
        <f t="shared" si="29"/>
        <v>1.9611351324486853E-2</v>
      </c>
      <c r="K20" s="57">
        <f t="shared" si="29"/>
        <v>3.6984812695903646E-2</v>
      </c>
      <c r="L20" s="58"/>
      <c r="M20" s="57">
        <f t="shared" ref="M20" si="30">M19/M12</f>
        <v>0.28592198232873056</v>
      </c>
      <c r="N20" s="57">
        <f t="shared" ref="N20" si="31">N19/N12</f>
        <v>0.23530585991216785</v>
      </c>
      <c r="O20" s="57">
        <f t="shared" ref="O20" si="32">O19/O12</f>
        <v>0.2153461316439958</v>
      </c>
      <c r="P20" s="57">
        <f t="shared" ref="P20" si="33">P19/P12</f>
        <v>0.15089747279150964</v>
      </c>
      <c r="Q20" s="57">
        <f t="shared" ref="Q20" si="34">Q19/Q12</f>
        <v>0.10133905901029931</v>
      </c>
      <c r="R20" s="57">
        <f t="shared" ref="R20" si="35">R19/R12</f>
        <v>1.9611351324486853E-2</v>
      </c>
      <c r="S20" s="57">
        <f t="shared" ref="S20" si="36">S19/S12</f>
        <v>2.8738181063279671E-2</v>
      </c>
      <c r="T20" s="57">
        <f t="shared" ref="T20" si="37">T19/T12</f>
        <v>2.8738181063279671E-2</v>
      </c>
      <c r="U20" s="57">
        <f t="shared" ref="U20" si="38">U19/U12</f>
        <v>2.8738181063279671E-2</v>
      </c>
    </row>
    <row r="21" spans="1:21" ht="15" customHeight="1" thickTop="1" thickBot="1" x14ac:dyDescent="0.3">
      <c r="A21" s="23" t="s">
        <v>154</v>
      </c>
      <c r="B21" s="17">
        <f t="shared" ref="B21:I21" si="39">B14+B15</f>
        <v>34708</v>
      </c>
      <c r="C21" s="17">
        <f t="shared" si="39"/>
        <v>37455</v>
      </c>
      <c r="D21" s="17">
        <f t="shared" si="39"/>
        <v>34770</v>
      </c>
      <c r="E21" s="17">
        <f t="shared" si="39"/>
        <v>45359</v>
      </c>
      <c r="F21" s="17">
        <f t="shared" si="39"/>
        <v>49520</v>
      </c>
      <c r="G21" s="17">
        <f t="shared" si="39"/>
        <v>85598</v>
      </c>
      <c r="H21" s="17">
        <f t="shared" si="39"/>
        <v>86659</v>
      </c>
      <c r="I21" s="17">
        <f t="shared" si="39"/>
        <v>67996</v>
      </c>
      <c r="J21" s="17">
        <f t="shared" ref="J21:K21" si="40">J14+J15</f>
        <v>55207</v>
      </c>
      <c r="K21" s="17">
        <f t="shared" si="40"/>
        <v>54151</v>
      </c>
      <c r="L21" s="8"/>
      <c r="M21" s="18">
        <f>SUM(B21:E21)</f>
        <v>152292</v>
      </c>
      <c r="N21" s="18">
        <f>F21</f>
        <v>49520</v>
      </c>
      <c r="O21" s="18">
        <f>SUM(F21:G21)</f>
        <v>135118</v>
      </c>
      <c r="P21" s="18">
        <f>SUM(F21:H21)</f>
        <v>221777</v>
      </c>
      <c r="Q21" s="18">
        <f>SUM(F21:I21)</f>
        <v>289773</v>
      </c>
      <c r="R21" s="17">
        <f t="shared" ref="R21:U21" si="41">R14+R15</f>
        <v>55207</v>
      </c>
      <c r="S21" s="17">
        <f t="shared" si="41"/>
        <v>109358</v>
      </c>
      <c r="T21" s="17">
        <f t="shared" si="41"/>
        <v>109358</v>
      </c>
      <c r="U21" s="17">
        <f t="shared" si="41"/>
        <v>109358</v>
      </c>
    </row>
    <row r="22" spans="1:21" ht="15" customHeight="1" thickTop="1" thickBot="1" x14ac:dyDescent="0.3">
      <c r="A22" s="20" t="s">
        <v>31</v>
      </c>
      <c r="B22" s="57">
        <f t="shared" ref="B22:I22" si="42">B21/B14</f>
        <v>0.44353004319268025</v>
      </c>
      <c r="C22" s="57">
        <f t="shared" si="42"/>
        <v>0.3737986646839852</v>
      </c>
      <c r="D22" s="57">
        <f t="shared" si="42"/>
        <v>0.29286165508528111</v>
      </c>
      <c r="E22" s="57">
        <f t="shared" si="42"/>
        <v>0.39425124509999915</v>
      </c>
      <c r="F22" s="57">
        <f>F21/F14</f>
        <v>0.37003549411544928</v>
      </c>
      <c r="G22" s="57">
        <f t="shared" si="42"/>
        <v>0.35351791584755421</v>
      </c>
      <c r="H22" s="57">
        <f t="shared" si="42"/>
        <v>0.27608782918421571</v>
      </c>
      <c r="I22" s="57">
        <f t="shared" si="42"/>
        <v>0.24313635746007681</v>
      </c>
      <c r="J22" s="57">
        <f t="shared" ref="J22:K22" si="43">J21/J14</f>
        <v>0.20985350129621325</v>
      </c>
      <c r="K22" s="57">
        <f t="shared" si="43"/>
        <v>0.20008202657365395</v>
      </c>
      <c r="L22" s="58"/>
      <c r="M22" s="57">
        <f>M21/M14</f>
        <v>0.36943364278766033</v>
      </c>
      <c r="N22" s="57">
        <f t="shared" ref="N22:U22" si="44">N21/N14</f>
        <v>0.37003549411544928</v>
      </c>
      <c r="O22" s="57">
        <f t="shared" si="44"/>
        <v>0.35939748428676682</v>
      </c>
      <c r="P22" s="57">
        <f t="shared" si="44"/>
        <v>0.32149095658552213</v>
      </c>
      <c r="Q22" s="57">
        <f t="shared" si="44"/>
        <v>0.29888880981040761</v>
      </c>
      <c r="R22" s="57">
        <f t="shared" si="44"/>
        <v>0.20985350129621325</v>
      </c>
      <c r="S22" s="57">
        <f t="shared" si="44"/>
        <v>0.20489846698069017</v>
      </c>
      <c r="T22" s="57">
        <f t="shared" si="44"/>
        <v>0.20489846698069017</v>
      </c>
      <c r="U22" s="57">
        <f t="shared" si="44"/>
        <v>0.20489846698069017</v>
      </c>
    </row>
    <row r="23" spans="1:21" ht="15" customHeight="1" thickTop="1" thickBot="1" x14ac:dyDescent="0.3">
      <c r="A23" s="23" t="s">
        <v>32</v>
      </c>
      <c r="B23" s="17">
        <f t="shared" ref="B23:K23" si="45">B24+B25+B26+B27</f>
        <v>304</v>
      </c>
      <c r="C23" s="17">
        <f t="shared" si="45"/>
        <v>-192</v>
      </c>
      <c r="D23" s="17">
        <f t="shared" si="45"/>
        <v>-467</v>
      </c>
      <c r="E23" s="17">
        <f t="shared" si="45"/>
        <v>-5545</v>
      </c>
      <c r="F23" s="17">
        <f t="shared" si="45"/>
        <v>636</v>
      </c>
      <c r="G23" s="17">
        <f t="shared" si="45"/>
        <v>-2027</v>
      </c>
      <c r="H23" s="17">
        <f t="shared" si="45"/>
        <v>-2148</v>
      </c>
      <c r="I23" s="17">
        <f t="shared" si="45"/>
        <v>-8806</v>
      </c>
      <c r="J23" s="17">
        <f>J24+J25+J26+J27</f>
        <v>-4460</v>
      </c>
      <c r="K23" s="17">
        <f t="shared" si="45"/>
        <v>-2865</v>
      </c>
      <c r="L23" s="8"/>
      <c r="M23" s="18">
        <f>SUM(B23:E23)</f>
        <v>-5900</v>
      </c>
      <c r="N23" s="18">
        <f>F23</f>
        <v>636</v>
      </c>
      <c r="O23" s="18">
        <f>SUM(F23:G23)</f>
        <v>-1391</v>
      </c>
      <c r="P23" s="18">
        <f>SUM(F23:H23)</f>
        <v>-3539</v>
      </c>
      <c r="Q23" s="18">
        <f>SUM(F23:I23)</f>
        <v>-12345</v>
      </c>
      <c r="R23" s="18">
        <f>R24+R25</f>
        <v>-4460</v>
      </c>
      <c r="S23" s="18">
        <f>S24+S25</f>
        <v>-7325</v>
      </c>
      <c r="T23" s="18">
        <f t="shared" ref="T23:U23" si="46">T24+T25</f>
        <v>-7325</v>
      </c>
      <c r="U23" s="18">
        <f t="shared" si="46"/>
        <v>-7325</v>
      </c>
    </row>
    <row r="24" spans="1:21" ht="15" customHeight="1" thickTop="1" thickBot="1" x14ac:dyDescent="0.3">
      <c r="A24" s="20" t="s">
        <v>151</v>
      </c>
      <c r="B24" s="21">
        <v>-1177</v>
      </c>
      <c r="C24" s="21">
        <v>-1291</v>
      </c>
      <c r="D24" s="21">
        <v>-1799</v>
      </c>
      <c r="E24" s="21">
        <v>-6516</v>
      </c>
      <c r="F24" s="21">
        <v>-2119</v>
      </c>
      <c r="G24" s="21">
        <v>-9739</v>
      </c>
      <c r="H24" s="21">
        <v>-8149</v>
      </c>
      <c r="I24" s="21">
        <v>-4187</v>
      </c>
      <c r="J24" s="21">
        <v>-6133</v>
      </c>
      <c r="K24" s="21">
        <v>-6473</v>
      </c>
      <c r="L24" s="8"/>
      <c r="M24" s="22">
        <f>SUM(B24:E24)</f>
        <v>-10783</v>
      </c>
      <c r="N24" s="22">
        <f>F24</f>
        <v>-2119</v>
      </c>
      <c r="O24" s="22">
        <f>SUM(F24:G24)</f>
        <v>-11858</v>
      </c>
      <c r="P24" s="22">
        <f>SUM(F24:H24)</f>
        <v>-20007</v>
      </c>
      <c r="Q24" s="22">
        <f>SUM(F24:I24)</f>
        <v>-24194</v>
      </c>
      <c r="R24" s="22">
        <f>J24</f>
        <v>-6133</v>
      </c>
      <c r="S24" s="22">
        <f>SUM(J24:K24)</f>
        <v>-12606</v>
      </c>
      <c r="T24" s="22">
        <f>SUM(J24:K24)</f>
        <v>-12606</v>
      </c>
      <c r="U24" s="22">
        <f>SUM(J24:K24)</f>
        <v>-12606</v>
      </c>
    </row>
    <row r="25" spans="1:21" ht="15" customHeight="1" thickTop="1" thickBot="1" x14ac:dyDescent="0.3">
      <c r="A25" s="26" t="s">
        <v>33</v>
      </c>
      <c r="B25" s="21">
        <v>1481</v>
      </c>
      <c r="C25" s="21">
        <v>1099</v>
      </c>
      <c r="D25" s="21">
        <v>1332</v>
      </c>
      <c r="E25" s="21">
        <v>971</v>
      </c>
      <c r="F25" s="21">
        <v>2755</v>
      </c>
      <c r="G25" s="21">
        <v>7712</v>
      </c>
      <c r="H25" s="21">
        <v>6001</v>
      </c>
      <c r="I25" s="21">
        <v>-4619</v>
      </c>
      <c r="J25" s="21">
        <v>1673</v>
      </c>
      <c r="K25" s="21">
        <v>3608</v>
      </c>
      <c r="L25" s="8"/>
      <c r="M25" s="22">
        <f>SUM(B25:E25)</f>
        <v>4883</v>
      </c>
      <c r="N25" s="22">
        <f>F25</f>
        <v>2755</v>
      </c>
      <c r="O25" s="22">
        <f>SUM(F25:G25)</f>
        <v>10467</v>
      </c>
      <c r="P25" s="22">
        <f>SUM(F25:H25)</f>
        <v>16468</v>
      </c>
      <c r="Q25" s="22">
        <f>SUM(F25:I25)</f>
        <v>11849</v>
      </c>
      <c r="R25" s="22">
        <f>J25</f>
        <v>1673</v>
      </c>
      <c r="S25" s="22">
        <f>SUM(J25:K25)</f>
        <v>5281</v>
      </c>
      <c r="T25" s="22">
        <f>SUM(J25:K25)</f>
        <v>5281</v>
      </c>
      <c r="U25" s="22">
        <f>SUM(J25:K25)</f>
        <v>5281</v>
      </c>
    </row>
    <row r="26" spans="1:21" ht="15" hidden="1" customHeight="1" thickTop="1" thickBot="1" x14ac:dyDescent="0.3">
      <c r="A26" s="27"/>
      <c r="B26" s="28"/>
      <c r="C26" s="17"/>
      <c r="D26" s="25"/>
      <c r="E26" s="25"/>
      <c r="F26" s="28"/>
      <c r="G26" s="28"/>
      <c r="H26" s="29"/>
      <c r="I26" s="25"/>
      <c r="J26" s="25"/>
      <c r="K26" s="25"/>
      <c r="L26" s="8"/>
      <c r="M26" s="22">
        <f>SUM(B26:E26)</f>
        <v>0</v>
      </c>
      <c r="N26" s="18">
        <f>F26</f>
        <v>0</v>
      </c>
      <c r="O26" s="18">
        <f>SUM(F26:G26)</f>
        <v>0</v>
      </c>
      <c r="P26" s="18">
        <f>SUM(F26:H26)</f>
        <v>0</v>
      </c>
      <c r="Q26" s="18">
        <f>SUM(F26:I26)</f>
        <v>0</v>
      </c>
      <c r="R26" s="18">
        <f>J26</f>
        <v>0</v>
      </c>
      <c r="S26" s="18">
        <f>SUM(J26:K26)</f>
        <v>0</v>
      </c>
      <c r="T26" s="18">
        <f>SUM(J26:K26)</f>
        <v>0</v>
      </c>
      <c r="U26" s="18">
        <f>SUM(J26:K26)</f>
        <v>0</v>
      </c>
    </row>
    <row r="27" spans="1:21" ht="15" hidden="1" customHeight="1" thickTop="1" thickBot="1" x14ac:dyDescent="0.3">
      <c r="A27" s="27"/>
      <c r="B27" s="30"/>
      <c r="C27" s="17"/>
      <c r="D27" s="17"/>
      <c r="E27" s="17"/>
      <c r="F27" s="30"/>
      <c r="G27" s="30"/>
      <c r="H27" s="31"/>
      <c r="I27" s="17"/>
      <c r="J27" s="17"/>
      <c r="K27" s="17"/>
      <c r="L27" s="8"/>
      <c r="M27" s="22">
        <f>SUM(B27:E27)</f>
        <v>0</v>
      </c>
      <c r="N27" s="18">
        <f>F27</f>
        <v>0</v>
      </c>
      <c r="O27" s="18">
        <f>SUM(F27:G27)</f>
        <v>0</v>
      </c>
      <c r="P27" s="18">
        <f>SUM(F27:H27)</f>
        <v>0</v>
      </c>
      <c r="Q27" s="18">
        <f>SUM(F27:I27)</f>
        <v>0</v>
      </c>
      <c r="R27" s="18">
        <f>J27</f>
        <v>0</v>
      </c>
      <c r="S27" s="18">
        <f>SUM(J27:K27)</f>
        <v>0</v>
      </c>
      <c r="T27" s="18">
        <f>SUM(J27:K27)</f>
        <v>0</v>
      </c>
      <c r="U27" s="18">
        <f>SUM(J27:K27)</f>
        <v>0</v>
      </c>
    </row>
    <row r="28" spans="1:21" ht="15" customHeight="1" thickTop="1" thickBot="1" x14ac:dyDescent="0.3">
      <c r="A28" s="23" t="s">
        <v>155</v>
      </c>
      <c r="B28" s="17">
        <f t="shared" ref="B28:I28" si="47">B21+B23</f>
        <v>35012</v>
      </c>
      <c r="C28" s="17">
        <f t="shared" si="47"/>
        <v>37263</v>
      </c>
      <c r="D28" s="17">
        <f t="shared" si="47"/>
        <v>34303</v>
      </c>
      <c r="E28" s="17">
        <f t="shared" si="47"/>
        <v>39814</v>
      </c>
      <c r="F28" s="17">
        <f t="shared" si="47"/>
        <v>50156</v>
      </c>
      <c r="G28" s="17">
        <f t="shared" si="47"/>
        <v>83571</v>
      </c>
      <c r="H28" s="17">
        <f t="shared" si="47"/>
        <v>84511</v>
      </c>
      <c r="I28" s="17">
        <f t="shared" si="47"/>
        <v>59190</v>
      </c>
      <c r="J28" s="17">
        <f t="shared" ref="J28:K28" si="48">J21+J23</f>
        <v>50747</v>
      </c>
      <c r="K28" s="17">
        <f t="shared" si="48"/>
        <v>51286</v>
      </c>
      <c r="L28" s="8"/>
      <c r="M28" s="18">
        <f>SUM(B28:E28)</f>
        <v>146392</v>
      </c>
      <c r="N28" s="18">
        <f>F28</f>
        <v>50156</v>
      </c>
      <c r="O28" s="18">
        <f>SUM(F28:G28)</f>
        <v>133727</v>
      </c>
      <c r="P28" s="18">
        <f>SUM(F28:H28)</f>
        <v>218238</v>
      </c>
      <c r="Q28" s="18">
        <f>SUM(F28:I28)</f>
        <v>277428</v>
      </c>
      <c r="R28" s="17">
        <f t="shared" ref="R28:U28" si="49">R21+R23</f>
        <v>50747</v>
      </c>
      <c r="S28" s="17">
        <f t="shared" si="49"/>
        <v>102033</v>
      </c>
      <c r="T28" s="17">
        <f t="shared" si="49"/>
        <v>102033</v>
      </c>
      <c r="U28" s="17">
        <f t="shared" si="49"/>
        <v>102033</v>
      </c>
    </row>
    <row r="29" spans="1:21" ht="15" customHeight="1" thickTop="1" thickBot="1" x14ac:dyDescent="0.3">
      <c r="A29" s="20" t="s">
        <v>37</v>
      </c>
      <c r="B29" s="57">
        <f t="shared" ref="B29:I29" si="50">B28/B14</f>
        <v>0.44741482863495796</v>
      </c>
      <c r="C29" s="57">
        <f t="shared" si="50"/>
        <v>0.37188251614255347</v>
      </c>
      <c r="D29" s="57">
        <f t="shared" si="50"/>
        <v>0.28892819540955988</v>
      </c>
      <c r="E29" s="57">
        <f t="shared" si="50"/>
        <v>0.34605522768163682</v>
      </c>
      <c r="F29" s="57">
        <f t="shared" si="50"/>
        <v>0.37478796936297404</v>
      </c>
      <c r="G29" s="57">
        <f t="shared" si="50"/>
        <v>0.34514644904432296</v>
      </c>
      <c r="H29" s="57">
        <f t="shared" si="50"/>
        <v>0.26924449315347804</v>
      </c>
      <c r="I29" s="57">
        <f t="shared" si="50"/>
        <v>0.21164834693308351</v>
      </c>
      <c r="J29" s="57">
        <f t="shared" ref="J29:K29" si="51">J28/J14</f>
        <v>0.19290009655078039</v>
      </c>
      <c r="K29" s="57">
        <f t="shared" si="51"/>
        <v>0.18949616470344807</v>
      </c>
      <c r="L29" s="58"/>
      <c r="M29" s="57">
        <f>M28/M14</f>
        <v>0.35512127908866631</v>
      </c>
      <c r="N29" s="57">
        <f t="shared" ref="N29:U29" si="52">N28/N14</f>
        <v>0.37478796936297404</v>
      </c>
      <c r="O29" s="57">
        <f t="shared" si="52"/>
        <v>0.3556975930758039</v>
      </c>
      <c r="P29" s="57">
        <f t="shared" si="52"/>
        <v>0.3163607740356808</v>
      </c>
      <c r="Q29" s="57">
        <f t="shared" si="52"/>
        <v>0.28615545522903019</v>
      </c>
      <c r="R29" s="57">
        <f t="shared" si="52"/>
        <v>0.19290009655078039</v>
      </c>
      <c r="S29" s="57">
        <f t="shared" si="52"/>
        <v>0.19117399075916494</v>
      </c>
      <c r="T29" s="57">
        <f t="shared" si="52"/>
        <v>0.19117399075916494</v>
      </c>
      <c r="U29" s="57">
        <f t="shared" si="52"/>
        <v>0.19117399075916494</v>
      </c>
    </row>
    <row r="30" spans="1:21" ht="15" customHeight="1" thickTop="1" thickBot="1" x14ac:dyDescent="0.3">
      <c r="A30" s="23" t="s">
        <v>35</v>
      </c>
      <c r="B30" s="32">
        <f t="shared" ref="B30:I30" si="53">B28-B76-B90</f>
        <v>48362</v>
      </c>
      <c r="C30" s="32">
        <f t="shared" si="53"/>
        <v>55635</v>
      </c>
      <c r="D30" s="32">
        <f t="shared" si="53"/>
        <v>57089</v>
      </c>
      <c r="E30" s="32">
        <f t="shared" si="53"/>
        <v>61292</v>
      </c>
      <c r="F30" s="32">
        <f t="shared" si="53"/>
        <v>75532</v>
      </c>
      <c r="G30" s="32">
        <f t="shared" si="53"/>
        <v>119645</v>
      </c>
      <c r="H30" s="33">
        <f t="shared" si="53"/>
        <v>123700</v>
      </c>
      <c r="I30" s="32">
        <f t="shared" si="53"/>
        <v>112245</v>
      </c>
      <c r="J30" s="32">
        <f t="shared" ref="J30:K30" si="54">J28-J76-J90</f>
        <v>117874</v>
      </c>
      <c r="K30" s="32">
        <f t="shared" si="54"/>
        <v>112030</v>
      </c>
      <c r="L30" s="8"/>
      <c r="M30" s="18">
        <f>SUM(B30:E30)</f>
        <v>222378</v>
      </c>
      <c r="N30" s="18">
        <f>F30</f>
        <v>75532</v>
      </c>
      <c r="O30" s="18">
        <f>SUM(F30:G30)</f>
        <v>195177</v>
      </c>
      <c r="P30" s="18">
        <f>SUM(F30:H30)</f>
        <v>318877</v>
      </c>
      <c r="Q30" s="18">
        <f>SUM(F30:I30)</f>
        <v>431122</v>
      </c>
      <c r="R30" s="18">
        <f>J30</f>
        <v>117874</v>
      </c>
      <c r="S30" s="18">
        <f>SUM(J30:K30)</f>
        <v>229904</v>
      </c>
      <c r="T30" s="18">
        <f>SUM(J30:K30)</f>
        <v>229904</v>
      </c>
      <c r="U30" s="18">
        <f>SUM(J30:K30)</f>
        <v>229904</v>
      </c>
    </row>
    <row r="31" spans="1:21" ht="13.5" thickTop="1" thickBot="1" x14ac:dyDescent="0.3">
      <c r="A31" s="20" t="s">
        <v>36</v>
      </c>
      <c r="B31" s="57">
        <f t="shared" ref="B31:I31" si="55">B30/B14</f>
        <v>0.61801313670866664</v>
      </c>
      <c r="C31" s="57">
        <f t="shared" si="55"/>
        <v>0.55523397970080135</v>
      </c>
      <c r="D31" s="57">
        <f t="shared" si="55"/>
        <v>0.48085070541166564</v>
      </c>
      <c r="E31" s="57">
        <f t="shared" si="55"/>
        <v>0.53273765547452867</v>
      </c>
      <c r="F31" s="57">
        <f t="shared" si="55"/>
        <v>0.56440874276106856</v>
      </c>
      <c r="G31" s="57">
        <f t="shared" si="55"/>
        <v>0.49413130028249053</v>
      </c>
      <c r="H31" s="57">
        <f t="shared" si="55"/>
        <v>0.39409714478689445</v>
      </c>
      <c r="I31" s="57">
        <f t="shared" si="55"/>
        <v>0.40135949825146067</v>
      </c>
      <c r="J31" s="57">
        <f t="shared" ref="J31:K31" si="56">J30/J14</f>
        <v>0.44806404281685003</v>
      </c>
      <c r="K31" s="57">
        <f t="shared" si="56"/>
        <v>0.41393860569604352</v>
      </c>
      <c r="L31" s="58"/>
      <c r="M31" s="57">
        <f>M30/M14</f>
        <v>0.53944996858557459</v>
      </c>
      <c r="N31" s="57">
        <f t="shared" ref="N31:U31" si="57">N30/N14</f>
        <v>0.56440874276106856</v>
      </c>
      <c r="O31" s="57">
        <f t="shared" si="57"/>
        <v>0.51914713650763256</v>
      </c>
      <c r="P31" s="57">
        <f t="shared" si="57"/>
        <v>0.4622484376789367</v>
      </c>
      <c r="Q31" s="57">
        <f t="shared" si="57"/>
        <v>0.44468443044411504</v>
      </c>
      <c r="R31" s="57">
        <f t="shared" si="57"/>
        <v>0.44806404281685003</v>
      </c>
      <c r="S31" s="57">
        <f t="shared" si="57"/>
        <v>0.43075931484416863</v>
      </c>
      <c r="T31" s="57">
        <f t="shared" si="57"/>
        <v>0.43075931484416863</v>
      </c>
      <c r="U31" s="57">
        <f t="shared" si="57"/>
        <v>0.43075931484416863</v>
      </c>
    </row>
    <row r="32" spans="1:21" ht="15" customHeight="1" thickTop="1" thickBot="1" x14ac:dyDescent="0.3">
      <c r="A32" s="23" t="s">
        <v>206</v>
      </c>
      <c r="B32" s="32">
        <f t="shared" ref="B32:K32" si="58">B30-B19</f>
        <v>41419</v>
      </c>
      <c r="C32" s="32">
        <f t="shared" si="58"/>
        <v>43933</v>
      </c>
      <c r="D32" s="32">
        <f t="shared" si="58"/>
        <v>42244</v>
      </c>
      <c r="E32" s="32">
        <f t="shared" si="58"/>
        <v>54073</v>
      </c>
      <c r="F32" s="32">
        <f t="shared" si="58"/>
        <v>64923</v>
      </c>
      <c r="G32" s="32">
        <f t="shared" si="58"/>
        <v>101156</v>
      </c>
      <c r="H32" s="33">
        <f t="shared" si="58"/>
        <v>109276</v>
      </c>
      <c r="I32" s="32">
        <f t="shared" si="58"/>
        <v>114658</v>
      </c>
      <c r="J32" s="32">
        <f t="shared" si="58"/>
        <v>115901</v>
      </c>
      <c r="K32" s="32">
        <f t="shared" si="58"/>
        <v>107912</v>
      </c>
      <c r="L32" s="8"/>
      <c r="M32" s="32">
        <f t="shared" ref="M32:U32" si="59">M30-M19</f>
        <v>181669</v>
      </c>
      <c r="N32" s="32">
        <f t="shared" si="59"/>
        <v>64923</v>
      </c>
      <c r="O32" s="32">
        <f t="shared" si="59"/>
        <v>166079</v>
      </c>
      <c r="P32" s="32">
        <f t="shared" si="59"/>
        <v>275355</v>
      </c>
      <c r="Q32" s="32">
        <f t="shared" si="59"/>
        <v>390013</v>
      </c>
      <c r="R32" s="32">
        <f t="shared" si="59"/>
        <v>115901</v>
      </c>
      <c r="S32" s="32">
        <f t="shared" si="59"/>
        <v>223813</v>
      </c>
      <c r="T32" s="32">
        <f t="shared" si="59"/>
        <v>223813</v>
      </c>
      <c r="U32" s="32">
        <f t="shared" si="59"/>
        <v>223813</v>
      </c>
    </row>
    <row r="33" spans="1:21" ht="13.5" thickTop="1" thickBot="1" x14ac:dyDescent="0.3">
      <c r="A33" s="20" t="s">
        <v>207</v>
      </c>
      <c r="B33" s="57">
        <f t="shared" ref="B33:K33" si="60">B32/(B11+B13)</f>
        <v>0.74760838958882347</v>
      </c>
      <c r="C33" s="57">
        <f t="shared" si="60"/>
        <v>0.67392238073324129</v>
      </c>
      <c r="D33" s="57">
        <f t="shared" si="60"/>
        <v>0.60309800842315653</v>
      </c>
      <c r="E33" s="57">
        <f t="shared" si="60"/>
        <v>0.68260199959604118</v>
      </c>
      <c r="F33" s="57">
        <f t="shared" si="60"/>
        <v>0.73161743990804495</v>
      </c>
      <c r="G33" s="57">
        <f t="shared" si="60"/>
        <v>0.66507994950557547</v>
      </c>
      <c r="H33" s="57">
        <f t="shared" si="60"/>
        <v>0.68049544472328949</v>
      </c>
      <c r="I33" s="57">
        <f t="shared" si="60"/>
        <v>0.70591349853778662</v>
      </c>
      <c r="J33" s="57">
        <f t="shared" si="60"/>
        <v>0.71337301269780695</v>
      </c>
      <c r="K33" s="57">
        <f t="shared" si="60"/>
        <v>0.67740943245805108</v>
      </c>
      <c r="L33" s="58"/>
      <c r="M33" s="57">
        <f t="shared" ref="M33" si="61">M32/(M11+M13)</f>
        <v>0.67321467613849018</v>
      </c>
      <c r="N33" s="57">
        <f t="shared" ref="N33" si="62">N32/(N11+N13)</f>
        <v>0.73161743990804495</v>
      </c>
      <c r="O33" s="57">
        <f t="shared" ref="O33" si="63">O32/(O11+O13)</f>
        <v>0.68959661178815368</v>
      </c>
      <c r="P33" s="57">
        <f t="shared" ref="P33" si="64">P32/(P11+P13)</f>
        <v>0.68595578673602076</v>
      </c>
      <c r="Q33" s="57">
        <f>Q32/(Q11+Q13)</f>
        <v>0.69170496042338026</v>
      </c>
      <c r="R33" s="57">
        <f t="shared" ref="R33" si="65">R32/(R11+R13)</f>
        <v>0.71337301269780695</v>
      </c>
      <c r="S33" s="57">
        <f t="shared" ref="S33" si="66">S32/(S11+S13)</f>
        <v>0.69556826304503216</v>
      </c>
      <c r="T33" s="57">
        <f t="shared" ref="T33" si="67">T32/(T11+T13)</f>
        <v>0.69556826304503216</v>
      </c>
      <c r="U33" s="57">
        <f t="shared" ref="U33" si="68">U32/(U11+U13)</f>
        <v>0.69556826304503216</v>
      </c>
    </row>
    <row r="34" spans="1:21" ht="13.5" thickTop="1" thickBot="1" x14ac:dyDescent="0.3">
      <c r="A34" s="23" t="s">
        <v>156</v>
      </c>
      <c r="B34" s="17">
        <f t="shared" ref="B34:H34" si="69">B35+B36</f>
        <v>-8892</v>
      </c>
      <c r="C34" s="17">
        <f t="shared" si="69"/>
        <v>-10493</v>
      </c>
      <c r="D34" s="17">
        <f t="shared" si="69"/>
        <v>-12393</v>
      </c>
      <c r="E34" s="17">
        <f t="shared" si="69"/>
        <v>-13829</v>
      </c>
      <c r="F34" s="17">
        <f t="shared" si="69"/>
        <v>-19050</v>
      </c>
      <c r="G34" s="17">
        <f t="shared" si="69"/>
        <v>-44120</v>
      </c>
      <c r="H34" s="33">
        <f t="shared" si="69"/>
        <v>-63204</v>
      </c>
      <c r="I34" s="17">
        <f>I35+I36</f>
        <v>-42536</v>
      </c>
      <c r="J34" s="17">
        <f t="shared" ref="J34:K34" si="70">J35+J36</f>
        <v>-44779</v>
      </c>
      <c r="K34" s="17">
        <f t="shared" si="70"/>
        <v>-42489</v>
      </c>
      <c r="L34" s="8"/>
      <c r="M34" s="18">
        <f>SUM(B34:E34)</f>
        <v>-45607</v>
      </c>
      <c r="N34" s="18">
        <f>F34</f>
        <v>-19050</v>
      </c>
      <c r="O34" s="18">
        <f>SUM(F34:G34)</f>
        <v>-63170</v>
      </c>
      <c r="P34" s="18">
        <f>SUM(F34:H34)</f>
        <v>-126374</v>
      </c>
      <c r="Q34" s="18">
        <f>SUM(F34:I34)</f>
        <v>-168910</v>
      </c>
      <c r="R34" s="18">
        <f>SUM(R35:R36)</f>
        <v>-44779</v>
      </c>
      <c r="S34" s="18">
        <f t="shared" ref="S34:U34" si="71">SUM(S35:S36)</f>
        <v>-87268</v>
      </c>
      <c r="T34" s="18">
        <f t="shared" si="71"/>
        <v>-87268</v>
      </c>
      <c r="U34" s="18">
        <f t="shared" si="71"/>
        <v>-87268</v>
      </c>
    </row>
    <row r="35" spans="1:21" ht="13.5" thickTop="1" thickBot="1" x14ac:dyDescent="0.3">
      <c r="A35" s="20" t="s">
        <v>157</v>
      </c>
      <c r="B35" s="21">
        <v>-23128</v>
      </c>
      <c r="C35" s="21">
        <v>7838</v>
      </c>
      <c r="D35" s="21">
        <v>10150</v>
      </c>
      <c r="E35" s="21">
        <v>49959</v>
      </c>
      <c r="F35" s="21">
        <v>8551</v>
      </c>
      <c r="G35" s="21">
        <v>16551</v>
      </c>
      <c r="H35" s="21">
        <v>16019</v>
      </c>
      <c r="I35" s="21">
        <v>22463</v>
      </c>
      <c r="J35" s="21">
        <v>7244</v>
      </c>
      <c r="K35" s="21">
        <v>18610</v>
      </c>
      <c r="L35" s="8"/>
      <c r="M35" s="22">
        <f>SUM(B35:E35)</f>
        <v>44819</v>
      </c>
      <c r="N35" s="22">
        <f>F35</f>
        <v>8551</v>
      </c>
      <c r="O35" s="22">
        <f>SUM(F35:G35)</f>
        <v>25102</v>
      </c>
      <c r="P35" s="22">
        <f>SUM(F35:H35)</f>
        <v>41121</v>
      </c>
      <c r="Q35" s="22">
        <f>SUM(F35:I35)</f>
        <v>63584</v>
      </c>
      <c r="R35" s="22">
        <f>J35</f>
        <v>7244</v>
      </c>
      <c r="S35" s="22">
        <f>SUM(J35:K35)</f>
        <v>25854</v>
      </c>
      <c r="T35" s="22">
        <f>SUM(J35:K35)</f>
        <v>25854</v>
      </c>
      <c r="U35" s="22">
        <f>SUM(J35:K35)</f>
        <v>25854</v>
      </c>
    </row>
    <row r="36" spans="1:21" ht="13.5" thickTop="1" thickBot="1" x14ac:dyDescent="0.3">
      <c r="A36" s="20" t="s">
        <v>158</v>
      </c>
      <c r="B36" s="21">
        <v>14236</v>
      </c>
      <c r="C36" s="21">
        <v>-18331</v>
      </c>
      <c r="D36" s="21">
        <v>-22543</v>
      </c>
      <c r="E36" s="34">
        <v>-63788</v>
      </c>
      <c r="F36" s="21">
        <v>-27601</v>
      </c>
      <c r="G36" s="21">
        <v>-60671</v>
      </c>
      <c r="H36" s="21">
        <v>-79223</v>
      </c>
      <c r="I36" s="34">
        <v>-64999</v>
      </c>
      <c r="J36" s="34">
        <v>-52023</v>
      </c>
      <c r="K36" s="34">
        <v>-61099</v>
      </c>
      <c r="L36" s="8"/>
      <c r="M36" s="22">
        <f>SUM(B36:E36)</f>
        <v>-90426</v>
      </c>
      <c r="N36" s="22">
        <f>F36</f>
        <v>-27601</v>
      </c>
      <c r="O36" s="22">
        <f>SUM(F36:G36)</f>
        <v>-88272</v>
      </c>
      <c r="P36" s="22">
        <f>SUM(F36:H36)</f>
        <v>-167495</v>
      </c>
      <c r="Q36" s="22">
        <f>SUM(F36:I36)</f>
        <v>-232494</v>
      </c>
      <c r="R36" s="22">
        <f>J36</f>
        <v>-52023</v>
      </c>
      <c r="S36" s="22">
        <f>SUM(J36:K36)</f>
        <v>-113122</v>
      </c>
      <c r="T36" s="22">
        <f>SUM(J36:K36)</f>
        <v>-113122</v>
      </c>
      <c r="U36" s="22">
        <f>SUM(J36:K36)</f>
        <v>-113122</v>
      </c>
    </row>
    <row r="37" spans="1:21" ht="13.5" thickTop="1" thickBot="1" x14ac:dyDescent="0.3">
      <c r="A37" s="23" t="s">
        <v>38</v>
      </c>
      <c r="B37" s="33">
        <f t="shared" ref="B37:D37" si="72">B28+B34</f>
        <v>26120</v>
      </c>
      <c r="C37" s="33">
        <f t="shared" si="72"/>
        <v>26770</v>
      </c>
      <c r="D37" s="33">
        <f t="shared" si="72"/>
        <v>21910</v>
      </c>
      <c r="E37" s="33">
        <f>E28+E34</f>
        <v>25985</v>
      </c>
      <c r="F37" s="33">
        <f>F28+F34</f>
        <v>31106</v>
      </c>
      <c r="G37" s="33">
        <f>G28+G34</f>
        <v>39451</v>
      </c>
      <c r="H37" s="33">
        <f>H28+H34</f>
        <v>21307</v>
      </c>
      <c r="I37" s="33">
        <f>I28+I34</f>
        <v>16654</v>
      </c>
      <c r="J37" s="33">
        <f t="shared" ref="J37:K37" si="73">J28+J34</f>
        <v>5968</v>
      </c>
      <c r="K37" s="33">
        <f t="shared" si="73"/>
        <v>8797</v>
      </c>
      <c r="L37" s="8"/>
      <c r="M37" s="18">
        <f>SUM(B37:E37)</f>
        <v>100785</v>
      </c>
      <c r="N37" s="18">
        <f>F37</f>
        <v>31106</v>
      </c>
      <c r="O37" s="18">
        <f>SUM(F37:G37)</f>
        <v>70557</v>
      </c>
      <c r="P37" s="18">
        <f>SUM(F37:H37)</f>
        <v>91864</v>
      </c>
      <c r="Q37" s="18">
        <f>SUM(F37:I37)</f>
        <v>108518</v>
      </c>
      <c r="R37" s="33">
        <f t="shared" ref="R37:U37" si="74">R28+R34</f>
        <v>5968</v>
      </c>
      <c r="S37" s="33">
        <f t="shared" si="74"/>
        <v>14765</v>
      </c>
      <c r="T37" s="33">
        <f t="shared" si="74"/>
        <v>14765</v>
      </c>
      <c r="U37" s="33">
        <f t="shared" si="74"/>
        <v>14765</v>
      </c>
    </row>
    <row r="38" spans="1:21" ht="13.5" thickTop="1" thickBot="1" x14ac:dyDescent="0.3">
      <c r="A38" s="23" t="s">
        <v>159</v>
      </c>
      <c r="B38" s="17">
        <f t="shared" ref="B38:I38" si="75">B39+B40</f>
        <v>-8948</v>
      </c>
      <c r="C38" s="17">
        <f t="shared" si="75"/>
        <v>-8467</v>
      </c>
      <c r="D38" s="17">
        <f t="shared" si="75"/>
        <v>-7649</v>
      </c>
      <c r="E38" s="17">
        <f t="shared" si="75"/>
        <v>-8938</v>
      </c>
      <c r="F38" s="17">
        <f t="shared" si="75"/>
        <v>-10623</v>
      </c>
      <c r="G38" s="17">
        <f t="shared" si="75"/>
        <v>-15360</v>
      </c>
      <c r="H38" s="33">
        <f t="shared" si="75"/>
        <v>-7979</v>
      </c>
      <c r="I38" s="17">
        <f t="shared" si="75"/>
        <v>-10802</v>
      </c>
      <c r="J38" s="17">
        <f t="shared" ref="J38:K38" si="76">J39+J40</f>
        <v>-630</v>
      </c>
      <c r="K38" s="17">
        <f t="shared" si="76"/>
        <v>-1751</v>
      </c>
      <c r="L38" s="8"/>
      <c r="M38" s="18">
        <f>SUM(B38:E38)</f>
        <v>-34002</v>
      </c>
      <c r="N38" s="18">
        <f>F38</f>
        <v>-10623</v>
      </c>
      <c r="O38" s="18">
        <f>SUM(F38:G38)</f>
        <v>-25983</v>
      </c>
      <c r="P38" s="18">
        <f>SUM(F38:H38)</f>
        <v>-33962</v>
      </c>
      <c r="Q38" s="18">
        <f>SUM(F38:I38)</f>
        <v>-44764</v>
      </c>
      <c r="R38" s="18">
        <f>SUM(R39:R40)</f>
        <v>-630</v>
      </c>
      <c r="S38" s="18">
        <f>SUM(S39:S40)</f>
        <v>-2381</v>
      </c>
      <c r="T38" s="18">
        <f t="shared" ref="T38:U38" si="77">SUM(T39:T40)</f>
        <v>-2381</v>
      </c>
      <c r="U38" s="18">
        <f t="shared" si="77"/>
        <v>-2381</v>
      </c>
    </row>
    <row r="39" spans="1:21" ht="13.5" thickTop="1" thickBot="1" x14ac:dyDescent="0.3">
      <c r="A39" s="20" t="s">
        <v>160</v>
      </c>
      <c r="B39" s="21">
        <v>0</v>
      </c>
      <c r="C39" s="21">
        <v>242</v>
      </c>
      <c r="D39" s="21">
        <v>-1813</v>
      </c>
      <c r="E39" s="34">
        <v>2320</v>
      </c>
      <c r="F39" s="21">
        <v>0</v>
      </c>
      <c r="G39" s="21">
        <v>375</v>
      </c>
      <c r="H39" s="21">
        <v>919</v>
      </c>
      <c r="I39" s="34">
        <v>0</v>
      </c>
      <c r="J39" s="34">
        <v>0</v>
      </c>
      <c r="K39" s="34">
        <v>0</v>
      </c>
      <c r="L39" s="8"/>
      <c r="M39" s="22">
        <f>SUM(B39:E39)</f>
        <v>749</v>
      </c>
      <c r="N39" s="22">
        <f>F39</f>
        <v>0</v>
      </c>
      <c r="O39" s="22">
        <f>SUM(F39:G39)</f>
        <v>375</v>
      </c>
      <c r="P39" s="22">
        <f>SUM(F39:H39)</f>
        <v>1294</v>
      </c>
      <c r="Q39" s="22">
        <f>SUM(F39:I39)</f>
        <v>1294</v>
      </c>
      <c r="R39" s="22">
        <f>J39</f>
        <v>0</v>
      </c>
      <c r="S39" s="22">
        <f>SUM(J39:K39)</f>
        <v>0</v>
      </c>
      <c r="T39" s="22">
        <f>SUM(J39:K39)</f>
        <v>0</v>
      </c>
      <c r="U39" s="22">
        <f>SUM(J39:K39)</f>
        <v>0</v>
      </c>
    </row>
    <row r="40" spans="1:21" ht="13.5" thickTop="1" thickBot="1" x14ac:dyDescent="0.3">
      <c r="A40" s="20" t="s">
        <v>161</v>
      </c>
      <c r="B40" s="21">
        <v>-8948</v>
      </c>
      <c r="C40" s="21">
        <v>-8709</v>
      </c>
      <c r="D40" s="21">
        <v>-5836</v>
      </c>
      <c r="E40" s="21">
        <v>-11258</v>
      </c>
      <c r="F40" s="21">
        <v>-10623</v>
      </c>
      <c r="G40" s="21">
        <v>-15735</v>
      </c>
      <c r="H40" s="21">
        <v>-8898</v>
      </c>
      <c r="I40" s="21">
        <v>-10802</v>
      </c>
      <c r="J40" s="21">
        <v>-630</v>
      </c>
      <c r="K40" s="21">
        <v>-1751</v>
      </c>
      <c r="L40" s="8"/>
      <c r="M40" s="22">
        <f>SUM(B40:E40)</f>
        <v>-34751</v>
      </c>
      <c r="N40" s="22">
        <f>F40</f>
        <v>-10623</v>
      </c>
      <c r="O40" s="22">
        <f>SUM(F40:G40)</f>
        <v>-26358</v>
      </c>
      <c r="P40" s="22">
        <f>SUM(F40:H40)</f>
        <v>-35256</v>
      </c>
      <c r="Q40" s="22">
        <f>SUM(F40:I40)</f>
        <v>-46058</v>
      </c>
      <c r="R40" s="22">
        <f>J40</f>
        <v>-630</v>
      </c>
      <c r="S40" s="22">
        <f>SUM(J40:K40)</f>
        <v>-2381</v>
      </c>
      <c r="T40" s="22">
        <f>SUM(J40:K40)</f>
        <v>-2381</v>
      </c>
      <c r="U40" s="22">
        <f>SUM(J40:K40)</f>
        <v>-2381</v>
      </c>
    </row>
    <row r="41" spans="1:21" ht="13.5" thickTop="1" thickBot="1" x14ac:dyDescent="0.3">
      <c r="A41" s="23" t="s">
        <v>162</v>
      </c>
      <c r="B41" s="35">
        <f t="shared" ref="B41:I41" si="78">B37+B38</f>
        <v>17172</v>
      </c>
      <c r="C41" s="35">
        <f t="shared" si="78"/>
        <v>18303</v>
      </c>
      <c r="D41" s="35">
        <f t="shared" si="78"/>
        <v>14261</v>
      </c>
      <c r="E41" s="17">
        <f t="shared" si="78"/>
        <v>17047</v>
      </c>
      <c r="F41" s="35">
        <f t="shared" si="78"/>
        <v>20483</v>
      </c>
      <c r="G41" s="35">
        <f t="shared" si="78"/>
        <v>24091</v>
      </c>
      <c r="H41" s="35">
        <f t="shared" si="78"/>
        <v>13328</v>
      </c>
      <c r="I41" s="17">
        <f t="shared" si="78"/>
        <v>5852</v>
      </c>
      <c r="J41" s="17">
        <f t="shared" ref="J41:K41" si="79">J37+J38</f>
        <v>5338</v>
      </c>
      <c r="K41" s="17">
        <f t="shared" si="79"/>
        <v>7046</v>
      </c>
      <c r="L41" s="8"/>
      <c r="M41" s="18">
        <f>SUM(B41:E41)</f>
        <v>66783</v>
      </c>
      <c r="N41" s="18">
        <f>F41</f>
        <v>20483</v>
      </c>
      <c r="O41" s="18">
        <f>SUM(F41:G41)</f>
        <v>44574</v>
      </c>
      <c r="P41" s="18">
        <f>SUM(F41:H41)</f>
        <v>57902</v>
      </c>
      <c r="Q41" s="18">
        <f>SUM(F41:I41)</f>
        <v>63754</v>
      </c>
      <c r="R41" s="17">
        <f t="shared" ref="R41:U41" si="80">R37+R38</f>
        <v>5338</v>
      </c>
      <c r="S41" s="17">
        <f t="shared" si="80"/>
        <v>12384</v>
      </c>
      <c r="T41" s="17">
        <f t="shared" si="80"/>
        <v>12384</v>
      </c>
      <c r="U41" s="17">
        <f t="shared" si="80"/>
        <v>12384</v>
      </c>
    </row>
    <row r="42" spans="1:21" ht="13.5" thickTop="1" thickBot="1" x14ac:dyDescent="0.3">
      <c r="A42" s="20" t="s">
        <v>163</v>
      </c>
      <c r="B42" s="57">
        <f t="shared" ref="B42:I42" si="81">B41/B14</f>
        <v>0.21943926189076596</v>
      </c>
      <c r="C42" s="57">
        <f t="shared" si="81"/>
        <v>0.18266284767617089</v>
      </c>
      <c r="D42" s="57">
        <f t="shared" si="81"/>
        <v>0.12011791956201305</v>
      </c>
      <c r="E42" s="57">
        <f t="shared" si="81"/>
        <v>0.14816907284595526</v>
      </c>
      <c r="F42" s="57">
        <f t="shared" si="81"/>
        <v>0.15305809826265646</v>
      </c>
      <c r="G42" s="57">
        <f t="shared" si="81"/>
        <v>9.9495316604166328E-2</v>
      </c>
      <c r="H42" s="57">
        <f t="shared" si="81"/>
        <v>4.2461816861113409E-2</v>
      </c>
      <c r="I42" s="57">
        <f t="shared" si="81"/>
        <v>2.0925259777874721E-2</v>
      </c>
      <c r="J42" s="57">
        <f t="shared" ref="J42:K42" si="82">J41/J14</f>
        <v>2.0290868728950789E-2</v>
      </c>
      <c r="K42" s="57">
        <f t="shared" si="82"/>
        <v>2.6034199908366709E-2</v>
      </c>
      <c r="L42" s="58"/>
      <c r="M42" s="57">
        <f>M41/M14</f>
        <v>0.1620038279508334</v>
      </c>
      <c r="N42" s="57">
        <f t="shared" ref="N42:AA42" si="83">N41/N14</f>
        <v>0.15305809826265646</v>
      </c>
      <c r="O42" s="57">
        <f t="shared" si="83"/>
        <v>0.1185614312275074</v>
      </c>
      <c r="P42" s="57">
        <f t="shared" si="83"/>
        <v>8.3935526985282075E-2</v>
      </c>
      <c r="Q42" s="57">
        <f>Q41/Q14</f>
        <v>6.5759602104587825E-2</v>
      </c>
      <c r="R42" s="57">
        <f t="shared" si="83"/>
        <v>2.0290868728950789E-2</v>
      </c>
      <c r="S42" s="57">
        <f t="shared" si="83"/>
        <v>2.3203264645374522E-2</v>
      </c>
      <c r="T42" s="57">
        <f t="shared" si="83"/>
        <v>2.3203264645374522E-2</v>
      </c>
      <c r="U42" s="57">
        <f t="shared" si="83"/>
        <v>2.3203264645374522E-2</v>
      </c>
    </row>
    <row r="43" spans="1:21" ht="13.5" hidden="1" thickTop="1" thickBot="1" x14ac:dyDescent="0.3">
      <c r="A43" s="20"/>
      <c r="B43" s="21"/>
      <c r="C43" s="21"/>
      <c r="D43" s="21"/>
      <c r="E43" s="34"/>
      <c r="F43" s="21"/>
      <c r="G43" s="21"/>
      <c r="H43" s="21"/>
      <c r="I43" s="34"/>
      <c r="J43" s="34"/>
      <c r="K43" s="34"/>
      <c r="L43" s="8"/>
      <c r="M43" s="22"/>
      <c r="N43" s="22"/>
      <c r="O43" s="22"/>
      <c r="P43" s="22"/>
      <c r="Q43" s="22"/>
      <c r="R43" s="22"/>
      <c r="S43" s="22"/>
      <c r="T43" s="22"/>
      <c r="U43" s="22"/>
    </row>
    <row r="44" spans="1:21" ht="13.5" hidden="1" thickTop="1" thickBot="1" x14ac:dyDescent="0.3">
      <c r="A44" s="20"/>
      <c r="B44" s="21"/>
      <c r="C44" s="21"/>
      <c r="D44" s="21"/>
      <c r="E44" s="34"/>
      <c r="F44" s="21"/>
      <c r="G44" s="21"/>
      <c r="H44" s="21"/>
      <c r="I44" s="34"/>
      <c r="J44" s="34"/>
      <c r="K44" s="34"/>
      <c r="L44" s="8"/>
      <c r="M44" s="22"/>
      <c r="N44" s="22"/>
      <c r="O44" s="22"/>
      <c r="P44" s="22"/>
      <c r="Q44" s="22"/>
      <c r="R44" s="22"/>
      <c r="S44" s="22"/>
      <c r="T44" s="22"/>
      <c r="U44" s="22"/>
    </row>
    <row r="45" spans="1:21" ht="13.5" hidden="1" thickTop="1" thickBot="1" x14ac:dyDescent="0.3">
      <c r="A45" s="20"/>
      <c r="B45" s="21"/>
      <c r="C45" s="21"/>
      <c r="D45" s="21"/>
      <c r="E45" s="34"/>
      <c r="F45" s="21"/>
      <c r="G45" s="21"/>
      <c r="H45" s="21"/>
      <c r="I45" s="34"/>
      <c r="J45" s="34"/>
      <c r="K45" s="34"/>
      <c r="L45" s="8"/>
      <c r="M45" s="22"/>
      <c r="N45" s="22"/>
      <c r="O45" s="22"/>
      <c r="P45" s="22"/>
      <c r="Q45" s="22"/>
      <c r="R45" s="22"/>
      <c r="S45" s="22"/>
      <c r="T45" s="22"/>
      <c r="U45" s="22"/>
    </row>
    <row r="46" spans="1:21" ht="13.5" hidden="1" thickTop="1" thickBot="1" x14ac:dyDescent="0.3">
      <c r="A46" s="20"/>
      <c r="B46" s="21"/>
      <c r="C46" s="21"/>
      <c r="D46" s="21"/>
      <c r="E46" s="34"/>
      <c r="F46" s="21"/>
      <c r="G46" s="21"/>
      <c r="H46" s="21"/>
      <c r="I46" s="34"/>
      <c r="J46" s="34"/>
      <c r="K46" s="34"/>
      <c r="L46" s="8"/>
      <c r="M46" s="22"/>
      <c r="N46" s="22"/>
      <c r="O46" s="22"/>
      <c r="P46" s="22"/>
      <c r="Q46" s="22"/>
      <c r="R46" s="22"/>
      <c r="S46" s="22"/>
      <c r="T46" s="22"/>
      <c r="U46" s="22"/>
    </row>
    <row r="47" spans="1:21" ht="13.5" hidden="1" thickTop="1" thickBot="1" x14ac:dyDescent="0.3">
      <c r="A47" s="20"/>
      <c r="B47" s="21"/>
      <c r="C47" s="21"/>
      <c r="D47" s="21"/>
      <c r="E47" s="34"/>
      <c r="F47" s="21"/>
      <c r="G47" s="21"/>
      <c r="H47" s="21"/>
      <c r="I47" s="34"/>
      <c r="J47" s="34"/>
      <c r="K47" s="34"/>
      <c r="L47" s="8"/>
      <c r="M47" s="22"/>
      <c r="N47" s="22"/>
      <c r="O47" s="22"/>
      <c r="P47" s="22"/>
      <c r="Q47" s="22"/>
      <c r="R47" s="22"/>
      <c r="S47" s="22"/>
      <c r="T47" s="22"/>
      <c r="U47" s="22"/>
    </row>
    <row r="48" spans="1:21" ht="13.5" hidden="1" thickTop="1" thickBot="1" x14ac:dyDescent="0.3">
      <c r="A48" s="20"/>
      <c r="B48" s="21"/>
      <c r="C48" s="21"/>
      <c r="D48" s="21"/>
      <c r="E48" s="34"/>
      <c r="F48" s="21"/>
      <c r="G48" s="21"/>
      <c r="H48" s="21"/>
      <c r="I48" s="34"/>
      <c r="J48" s="34"/>
      <c r="K48" s="34"/>
      <c r="L48" s="8"/>
      <c r="M48" s="22"/>
      <c r="N48" s="22"/>
      <c r="O48" s="22"/>
      <c r="P48" s="22"/>
      <c r="Q48" s="22"/>
      <c r="R48" s="22"/>
      <c r="S48" s="22"/>
      <c r="T48" s="22"/>
      <c r="U48" s="22"/>
    </row>
    <row r="49" spans="1:21" ht="13.5" hidden="1" thickTop="1" thickBot="1" x14ac:dyDescent="0.3">
      <c r="A49" s="20"/>
      <c r="B49" s="21"/>
      <c r="C49" s="21"/>
      <c r="D49" s="21"/>
      <c r="E49" s="34"/>
      <c r="F49" s="21"/>
      <c r="G49" s="21"/>
      <c r="H49" s="21"/>
      <c r="I49" s="34"/>
      <c r="J49" s="34"/>
      <c r="K49" s="34"/>
      <c r="L49" s="8"/>
      <c r="M49" s="22"/>
      <c r="N49" s="22"/>
      <c r="O49" s="22"/>
      <c r="P49" s="22"/>
      <c r="Q49" s="22"/>
      <c r="R49" s="22"/>
      <c r="S49" s="22"/>
      <c r="T49" s="22"/>
      <c r="U49" s="22"/>
    </row>
    <row r="50" spans="1:21" ht="13.5" hidden="1" thickTop="1" thickBot="1" x14ac:dyDescent="0.3">
      <c r="A50" s="20"/>
      <c r="B50" s="21"/>
      <c r="C50" s="21"/>
      <c r="D50" s="21"/>
      <c r="E50" s="34"/>
      <c r="F50" s="21"/>
      <c r="G50" s="21"/>
      <c r="H50" s="21"/>
      <c r="I50" s="34"/>
      <c r="J50" s="34"/>
      <c r="K50" s="34"/>
      <c r="L50" s="8"/>
      <c r="M50" s="22"/>
      <c r="N50" s="22"/>
      <c r="O50" s="22"/>
      <c r="P50" s="22"/>
      <c r="Q50" s="22"/>
      <c r="R50" s="22"/>
      <c r="S50" s="22"/>
      <c r="T50" s="22"/>
      <c r="U50" s="22"/>
    </row>
    <row r="51" spans="1:21" ht="13.5" hidden="1" thickTop="1" thickBot="1" x14ac:dyDescent="0.3">
      <c r="A51" s="20"/>
      <c r="B51" s="21"/>
      <c r="C51" s="21"/>
      <c r="D51" s="21"/>
      <c r="E51" s="34"/>
      <c r="F51" s="21"/>
      <c r="G51" s="21"/>
      <c r="H51" s="21"/>
      <c r="I51" s="34"/>
      <c r="J51" s="34"/>
      <c r="K51" s="34"/>
      <c r="L51" s="8"/>
      <c r="M51" s="22"/>
      <c r="N51" s="22"/>
      <c r="O51" s="22"/>
      <c r="P51" s="22"/>
      <c r="Q51" s="22"/>
      <c r="R51" s="22"/>
      <c r="S51" s="22"/>
      <c r="T51" s="22"/>
      <c r="U51" s="22"/>
    </row>
    <row r="52" spans="1:21" ht="13.5" hidden="1" thickTop="1" thickBot="1" x14ac:dyDescent="0.3">
      <c r="A52" s="20"/>
      <c r="B52" s="21"/>
      <c r="C52" s="21"/>
      <c r="D52" s="21"/>
      <c r="E52" s="34"/>
      <c r="F52" s="21"/>
      <c r="G52" s="21"/>
      <c r="H52" s="21"/>
      <c r="I52" s="34"/>
      <c r="J52" s="34"/>
      <c r="K52" s="34"/>
      <c r="L52" s="8"/>
      <c r="M52" s="22"/>
      <c r="N52" s="22"/>
      <c r="O52" s="22"/>
      <c r="P52" s="22"/>
      <c r="Q52" s="22"/>
      <c r="R52" s="22"/>
      <c r="S52" s="22"/>
      <c r="T52" s="22"/>
      <c r="U52" s="22"/>
    </row>
    <row r="53" spans="1:21" ht="13.5" hidden="1" thickTop="1" thickBot="1" x14ac:dyDescent="0.3">
      <c r="A53" s="20"/>
      <c r="B53" s="21"/>
      <c r="C53" s="21"/>
      <c r="D53" s="21"/>
      <c r="E53" s="34"/>
      <c r="F53" s="21"/>
      <c r="G53" s="21"/>
      <c r="H53" s="21"/>
      <c r="I53" s="34"/>
      <c r="J53" s="34"/>
      <c r="K53" s="34"/>
      <c r="L53" s="8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13.5" hidden="1" thickTop="1" thickBot="1" x14ac:dyDescent="0.3">
      <c r="A54" s="20"/>
      <c r="B54" s="21"/>
      <c r="C54" s="21"/>
      <c r="D54" s="21"/>
      <c r="E54" s="34"/>
      <c r="F54" s="21"/>
      <c r="G54" s="21"/>
      <c r="H54" s="21"/>
      <c r="I54" s="34"/>
      <c r="J54" s="34"/>
      <c r="K54" s="34"/>
      <c r="L54" s="8"/>
      <c r="M54" s="22"/>
      <c r="N54" s="22"/>
      <c r="O54" s="22"/>
      <c r="P54" s="22"/>
      <c r="Q54" s="22"/>
      <c r="R54" s="22"/>
      <c r="S54" s="22"/>
      <c r="T54" s="22"/>
      <c r="U54" s="22"/>
    </row>
    <row r="55" spans="1:21" ht="13.5" hidden="1" thickTop="1" thickBot="1" x14ac:dyDescent="0.3">
      <c r="A55" s="20"/>
      <c r="B55" s="21"/>
      <c r="C55" s="21"/>
      <c r="D55" s="21"/>
      <c r="E55" s="34"/>
      <c r="F55" s="21"/>
      <c r="G55" s="21"/>
      <c r="H55" s="21"/>
      <c r="I55" s="34"/>
      <c r="J55" s="34"/>
      <c r="K55" s="34"/>
      <c r="L55" s="8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13.5" hidden="1" thickTop="1" thickBot="1" x14ac:dyDescent="0.3">
      <c r="A56" s="20"/>
      <c r="B56" s="21"/>
      <c r="C56" s="21"/>
      <c r="D56" s="21"/>
      <c r="E56" s="34"/>
      <c r="F56" s="21"/>
      <c r="G56" s="21"/>
      <c r="H56" s="21"/>
      <c r="I56" s="34"/>
      <c r="J56" s="34"/>
      <c r="K56" s="34"/>
      <c r="L56" s="8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13.5" hidden="1" thickTop="1" thickBot="1" x14ac:dyDescent="0.3">
      <c r="A57" s="20"/>
      <c r="B57" s="21"/>
      <c r="C57" s="21"/>
      <c r="D57" s="21"/>
      <c r="E57" s="34"/>
      <c r="F57" s="21"/>
      <c r="G57" s="21"/>
      <c r="H57" s="21"/>
      <c r="I57" s="34"/>
      <c r="J57" s="34"/>
      <c r="K57" s="34"/>
      <c r="L57" s="8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13.5" hidden="1" thickTop="1" thickBot="1" x14ac:dyDescent="0.3">
      <c r="A58" s="20"/>
      <c r="B58" s="21"/>
      <c r="C58" s="21"/>
      <c r="D58" s="21"/>
      <c r="E58" s="34"/>
      <c r="F58" s="21"/>
      <c r="G58" s="21"/>
      <c r="H58" s="21"/>
      <c r="I58" s="34"/>
      <c r="J58" s="34"/>
      <c r="K58" s="34"/>
      <c r="L58" s="8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3.5" hidden="1" thickTop="1" thickBot="1" x14ac:dyDescent="0.3">
      <c r="A59" s="20"/>
      <c r="B59" s="21"/>
      <c r="C59" s="21"/>
      <c r="D59" s="21"/>
      <c r="E59" s="34"/>
      <c r="F59" s="21"/>
      <c r="G59" s="21"/>
      <c r="H59" s="21"/>
      <c r="I59" s="34"/>
      <c r="J59" s="34"/>
      <c r="K59" s="34"/>
      <c r="L59" s="8"/>
      <c r="M59" s="22"/>
      <c r="N59" s="22"/>
      <c r="O59" s="22"/>
      <c r="P59" s="22"/>
      <c r="Q59" s="22"/>
      <c r="R59" s="22"/>
      <c r="S59" s="22"/>
      <c r="T59" s="22"/>
      <c r="U59" s="22"/>
    </row>
    <row r="60" spans="1:21" ht="13.5" hidden="1" thickTop="1" thickBot="1" x14ac:dyDescent="0.3">
      <c r="A60" s="20"/>
      <c r="B60" s="21"/>
      <c r="C60" s="21"/>
      <c r="D60" s="21"/>
      <c r="E60" s="34"/>
      <c r="F60" s="21"/>
      <c r="G60" s="21"/>
      <c r="H60" s="21"/>
      <c r="I60" s="34"/>
      <c r="J60" s="34"/>
      <c r="K60" s="34"/>
      <c r="L60" s="8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13.5" hidden="1" thickTop="1" thickBot="1" x14ac:dyDescent="0.3">
      <c r="A61" s="20"/>
      <c r="B61" s="21"/>
      <c r="C61" s="21"/>
      <c r="D61" s="21"/>
      <c r="E61" s="34"/>
      <c r="F61" s="21"/>
      <c r="G61" s="21"/>
      <c r="H61" s="21"/>
      <c r="I61" s="34"/>
      <c r="J61" s="34"/>
      <c r="K61" s="34"/>
      <c r="L61" s="8"/>
      <c r="M61" s="22"/>
      <c r="N61" s="22"/>
      <c r="O61" s="22"/>
      <c r="P61" s="22"/>
      <c r="Q61" s="22"/>
      <c r="R61" s="22"/>
      <c r="S61" s="22"/>
      <c r="T61" s="22"/>
      <c r="U61" s="22"/>
    </row>
    <row r="62" spans="1:21" ht="13.5" hidden="1" thickTop="1" thickBot="1" x14ac:dyDescent="0.3">
      <c r="A62" s="20"/>
      <c r="B62" s="21"/>
      <c r="C62" s="21"/>
      <c r="D62" s="21"/>
      <c r="E62" s="34"/>
      <c r="F62" s="21"/>
      <c r="G62" s="21"/>
      <c r="H62" s="21"/>
      <c r="I62" s="34"/>
      <c r="J62" s="34"/>
      <c r="K62" s="34"/>
      <c r="L62" s="8"/>
      <c r="M62" s="22"/>
      <c r="N62" s="22"/>
      <c r="O62" s="22"/>
      <c r="P62" s="22"/>
      <c r="Q62" s="22"/>
      <c r="R62" s="22"/>
      <c r="S62" s="22"/>
      <c r="T62" s="22"/>
      <c r="U62" s="22"/>
    </row>
    <row r="63" spans="1:21" ht="13.5" hidden="1" thickTop="1" thickBot="1" x14ac:dyDescent="0.3">
      <c r="A63" s="20"/>
      <c r="B63" s="21"/>
      <c r="C63" s="21"/>
      <c r="D63" s="21"/>
      <c r="E63" s="34"/>
      <c r="F63" s="21"/>
      <c r="G63" s="21"/>
      <c r="H63" s="21"/>
      <c r="I63" s="34"/>
      <c r="J63" s="34"/>
      <c r="K63" s="34"/>
      <c r="L63" s="8"/>
      <c r="M63" s="22"/>
      <c r="N63" s="22"/>
      <c r="O63" s="22"/>
      <c r="P63" s="22"/>
      <c r="Q63" s="22"/>
      <c r="R63" s="22"/>
      <c r="S63" s="22"/>
      <c r="T63" s="22"/>
      <c r="U63" s="22"/>
    </row>
    <row r="64" spans="1:21" ht="13.5" hidden="1" thickTop="1" thickBot="1" x14ac:dyDescent="0.3">
      <c r="A64" s="20"/>
      <c r="B64" s="21"/>
      <c r="C64" s="21"/>
      <c r="D64" s="21"/>
      <c r="E64" s="34"/>
      <c r="F64" s="21"/>
      <c r="G64" s="21"/>
      <c r="H64" s="21"/>
      <c r="I64" s="34"/>
      <c r="J64" s="34"/>
      <c r="K64" s="34"/>
      <c r="L64" s="8"/>
      <c r="M64" s="22"/>
      <c r="N64" s="22"/>
      <c r="O64" s="22"/>
      <c r="P64" s="22"/>
      <c r="Q64" s="22"/>
      <c r="R64" s="22"/>
      <c r="S64" s="22"/>
      <c r="T64" s="22"/>
      <c r="U64" s="22"/>
    </row>
    <row r="65" spans="1:21" ht="13.5" hidden="1" thickTop="1" thickBot="1" x14ac:dyDescent="0.3">
      <c r="A65" s="20"/>
      <c r="B65" s="21"/>
      <c r="C65" s="21"/>
      <c r="D65" s="21"/>
      <c r="E65" s="34"/>
      <c r="F65" s="21"/>
      <c r="G65" s="21"/>
      <c r="H65" s="21"/>
      <c r="I65" s="34"/>
      <c r="J65" s="34"/>
      <c r="K65" s="34"/>
      <c r="L65" s="8"/>
      <c r="M65" s="22"/>
      <c r="N65" s="22"/>
      <c r="O65" s="22"/>
      <c r="P65" s="22"/>
      <c r="Q65" s="22"/>
      <c r="R65" s="22"/>
      <c r="S65" s="22"/>
      <c r="T65" s="22"/>
      <c r="U65" s="22"/>
    </row>
    <row r="66" spans="1:21" ht="13.5" hidden="1" thickTop="1" thickBot="1" x14ac:dyDescent="0.3">
      <c r="A66" s="20"/>
      <c r="B66" s="21"/>
      <c r="C66" s="21"/>
      <c r="D66" s="21"/>
      <c r="E66" s="34"/>
      <c r="F66" s="21"/>
      <c r="G66" s="21"/>
      <c r="H66" s="21"/>
      <c r="I66" s="34"/>
      <c r="J66" s="34"/>
      <c r="K66" s="34"/>
      <c r="L66" s="8"/>
      <c r="M66" s="22"/>
      <c r="N66" s="22"/>
      <c r="O66" s="22"/>
      <c r="P66" s="22"/>
      <c r="Q66" s="22"/>
      <c r="R66" s="22"/>
      <c r="S66" s="22"/>
      <c r="T66" s="22"/>
      <c r="U66" s="22"/>
    </row>
    <row r="67" spans="1:21" ht="13.5" hidden="1" thickTop="1" thickBot="1" x14ac:dyDescent="0.3">
      <c r="A67" s="20"/>
      <c r="B67" s="21"/>
      <c r="C67" s="21"/>
      <c r="D67" s="21"/>
      <c r="E67" s="34"/>
      <c r="F67" s="21"/>
      <c r="G67" s="21"/>
      <c r="H67" s="21"/>
      <c r="I67" s="34"/>
      <c r="J67" s="34"/>
      <c r="K67" s="34"/>
      <c r="L67" s="8"/>
      <c r="M67" s="22"/>
      <c r="N67" s="22"/>
      <c r="O67" s="22"/>
      <c r="P67" s="22"/>
      <c r="Q67" s="22"/>
      <c r="R67" s="22"/>
      <c r="S67" s="22"/>
      <c r="T67" s="22"/>
      <c r="U67" s="22"/>
    </row>
    <row r="68" spans="1:21" ht="13.5" hidden="1" thickTop="1" thickBot="1" x14ac:dyDescent="0.3">
      <c r="A68" s="20"/>
      <c r="B68" s="21"/>
      <c r="C68" s="21"/>
      <c r="D68" s="21"/>
      <c r="E68" s="34"/>
      <c r="F68" s="21"/>
      <c r="G68" s="21"/>
      <c r="H68" s="21"/>
      <c r="I68" s="34"/>
      <c r="J68" s="34"/>
      <c r="K68" s="34"/>
      <c r="L68" s="8"/>
      <c r="M68" s="22"/>
      <c r="N68" s="22"/>
      <c r="O68" s="22"/>
      <c r="P68" s="22"/>
      <c r="Q68" s="22"/>
      <c r="R68" s="22"/>
      <c r="S68" s="22"/>
      <c r="T68" s="22"/>
      <c r="U68" s="22"/>
    </row>
    <row r="69" spans="1:21" ht="13.5" hidden="1" thickTop="1" thickBot="1" x14ac:dyDescent="0.3">
      <c r="A69" s="20"/>
      <c r="B69" s="21"/>
      <c r="C69" s="21"/>
      <c r="D69" s="21"/>
      <c r="E69" s="34"/>
      <c r="F69" s="21"/>
      <c r="G69" s="21"/>
      <c r="H69" s="21"/>
      <c r="I69" s="34"/>
      <c r="J69" s="34"/>
      <c r="K69" s="34"/>
      <c r="L69" s="8"/>
      <c r="M69" s="22"/>
      <c r="N69" s="22"/>
      <c r="O69" s="22"/>
      <c r="P69" s="22"/>
      <c r="Q69" s="22"/>
      <c r="R69" s="22"/>
      <c r="S69" s="22"/>
      <c r="T69" s="22"/>
      <c r="U69" s="22"/>
    </row>
    <row r="70" spans="1:21" ht="13.5" hidden="1" thickTop="1" thickBot="1" x14ac:dyDescent="0.3">
      <c r="A70" s="20"/>
      <c r="B70" s="21"/>
      <c r="C70" s="21"/>
      <c r="D70" s="21"/>
      <c r="E70" s="34"/>
      <c r="F70" s="21"/>
      <c r="G70" s="21"/>
      <c r="H70" s="21"/>
      <c r="I70" s="34"/>
      <c r="J70" s="34"/>
      <c r="K70" s="34"/>
      <c r="L70" s="8"/>
      <c r="M70" s="22"/>
      <c r="N70" s="22"/>
      <c r="O70" s="22"/>
      <c r="P70" s="22"/>
      <c r="Q70" s="22"/>
      <c r="R70" s="22"/>
      <c r="S70" s="22"/>
      <c r="T70" s="22"/>
      <c r="U70" s="22"/>
    </row>
    <row r="71" spans="1:21" ht="13" thickTop="1" x14ac:dyDescent="0.25"/>
    <row r="72" spans="1:21" ht="15" customHeight="1" thickBot="1" x14ac:dyDescent="0.3">
      <c r="A72" s="9" t="s">
        <v>39</v>
      </c>
      <c r="B72" s="14" t="str">
        <f t="shared" ref="B72:S73" si="84">B$7</f>
        <v>1T22</v>
      </c>
      <c r="C72" s="14" t="str">
        <f t="shared" si="84"/>
        <v>2T22</v>
      </c>
      <c r="D72" s="14" t="str">
        <f t="shared" si="84"/>
        <v>3T22</v>
      </c>
      <c r="E72" s="14" t="str">
        <f t="shared" si="84"/>
        <v>4T22</v>
      </c>
      <c r="F72" s="14" t="str">
        <f t="shared" si="84"/>
        <v>1T23</v>
      </c>
      <c r="G72" s="14" t="str">
        <f t="shared" si="84"/>
        <v>2T23</v>
      </c>
      <c r="H72" s="14" t="str">
        <f t="shared" si="84"/>
        <v>3T23</v>
      </c>
      <c r="I72" s="14" t="str">
        <f t="shared" si="84"/>
        <v>4T23</v>
      </c>
      <c r="J72" s="14" t="str">
        <f t="shared" si="84"/>
        <v>1T24</v>
      </c>
      <c r="K72" s="14" t="str">
        <f t="shared" si="84"/>
        <v>2T24</v>
      </c>
      <c r="L72" s="15"/>
      <c r="M72" s="10">
        <f t="shared" si="84"/>
        <v>2022</v>
      </c>
      <c r="N72" s="10" t="str">
        <f t="shared" si="84"/>
        <v>1T23</v>
      </c>
      <c r="O72" s="10" t="str">
        <f t="shared" si="84"/>
        <v>6M23</v>
      </c>
      <c r="P72" s="10" t="str">
        <f t="shared" si="84"/>
        <v>9M23</v>
      </c>
      <c r="Q72" s="10">
        <f t="shared" si="84"/>
        <v>2023</v>
      </c>
      <c r="R72" s="10" t="str">
        <f t="shared" si="84"/>
        <v>1T24</v>
      </c>
      <c r="S72" s="10" t="str">
        <f t="shared" si="84"/>
        <v>6M24</v>
      </c>
      <c r="T72" s="10" t="str">
        <f>T$7</f>
        <v>9M24</v>
      </c>
      <c r="U72" s="10">
        <f>U$7</f>
        <v>2024</v>
      </c>
    </row>
    <row r="73" spans="1:21" ht="15" customHeight="1" thickTop="1" thickBot="1" x14ac:dyDescent="0.3">
      <c r="A73" s="36" t="s">
        <v>40</v>
      </c>
      <c r="B73" s="37"/>
      <c r="C73" s="37"/>
      <c r="D73" s="37"/>
      <c r="E73" s="14" t="str">
        <f t="shared" si="84"/>
        <v>4T22</v>
      </c>
      <c r="F73" s="14" t="str">
        <f t="shared" si="84"/>
        <v>1T23</v>
      </c>
      <c r="G73" s="14" t="str">
        <f t="shared" si="84"/>
        <v>2T23</v>
      </c>
      <c r="H73" s="14" t="str">
        <f t="shared" si="84"/>
        <v>3T23</v>
      </c>
      <c r="I73" s="14" t="str">
        <f t="shared" si="84"/>
        <v>4T23</v>
      </c>
      <c r="J73" s="14" t="str">
        <f t="shared" si="84"/>
        <v>1T24</v>
      </c>
      <c r="K73" s="14" t="str">
        <f t="shared" si="84"/>
        <v>2T24</v>
      </c>
      <c r="L73" s="15"/>
      <c r="M73" s="10">
        <f t="shared" si="84"/>
        <v>2022</v>
      </c>
      <c r="N73" s="10" t="str">
        <f t="shared" si="84"/>
        <v>1T23</v>
      </c>
      <c r="O73" s="10" t="str">
        <f t="shared" si="84"/>
        <v>6M23</v>
      </c>
      <c r="P73" s="10" t="str">
        <f t="shared" si="84"/>
        <v>9M23</v>
      </c>
      <c r="Q73" s="10">
        <f t="shared" si="84"/>
        <v>2023</v>
      </c>
      <c r="R73" s="10" t="str">
        <f t="shared" si="84"/>
        <v>1T24</v>
      </c>
      <c r="S73" s="10" t="str">
        <f t="shared" si="84"/>
        <v>6M24</v>
      </c>
      <c r="T73" s="38"/>
      <c r="U73" s="38"/>
    </row>
    <row r="74" spans="1:21" ht="15" customHeight="1" outlineLevel="1" thickTop="1" thickBot="1" x14ac:dyDescent="0.3">
      <c r="A74" s="20" t="s">
        <v>41</v>
      </c>
      <c r="B74" s="21">
        <v>-2897</v>
      </c>
      <c r="C74" s="21">
        <v>-3543</v>
      </c>
      <c r="D74" s="21">
        <v>-3974</v>
      </c>
      <c r="E74" s="21">
        <v>-3805</v>
      </c>
      <c r="F74" s="21">
        <v>-5889</v>
      </c>
      <c r="G74" s="21">
        <v>-9832</v>
      </c>
      <c r="H74" s="21">
        <v>-9810</v>
      </c>
      <c r="I74" s="21">
        <v>-11188</v>
      </c>
      <c r="J74" s="21">
        <v>-12576</v>
      </c>
      <c r="K74" s="21">
        <v>-12545</v>
      </c>
      <c r="L74" s="8"/>
      <c r="M74" s="21">
        <f>SUM(B74:E74)</f>
        <v>-14219</v>
      </c>
      <c r="N74" s="21">
        <f>F74</f>
        <v>-5889</v>
      </c>
      <c r="O74" s="21">
        <f>SUM(F74:G74)</f>
        <v>-15721</v>
      </c>
      <c r="P74" s="21">
        <f>SUM(F74:H74)</f>
        <v>-25531</v>
      </c>
      <c r="Q74" s="21">
        <f>SUM(F74:I74)</f>
        <v>-36719</v>
      </c>
      <c r="R74" s="21">
        <f>J74</f>
        <v>-12576</v>
      </c>
      <c r="S74" s="21">
        <f>SUM(J74:K74)</f>
        <v>-25121</v>
      </c>
      <c r="T74" s="21">
        <f>SUM(J74:K74)</f>
        <v>-25121</v>
      </c>
      <c r="U74" s="21">
        <f>SUM(J74:K74)</f>
        <v>-25121</v>
      </c>
    </row>
    <row r="75" spans="1:21" ht="15" customHeight="1" outlineLevel="1" thickTop="1" thickBot="1" x14ac:dyDescent="0.3">
      <c r="A75" s="20" t="s">
        <v>42</v>
      </c>
      <c r="B75" s="21">
        <v>-3706</v>
      </c>
      <c r="C75" s="21">
        <v>-5200</v>
      </c>
      <c r="D75" s="21">
        <v>8209</v>
      </c>
      <c r="E75" s="21">
        <v>-18564</v>
      </c>
      <c r="F75" s="21">
        <v>-7558</v>
      </c>
      <c r="G75" s="21">
        <v>-18577</v>
      </c>
      <c r="H75" s="21">
        <v>-19743</v>
      </c>
      <c r="I75" s="21">
        <v>-6788</v>
      </c>
      <c r="J75" s="21">
        <v>-13731</v>
      </c>
      <c r="K75" s="21">
        <v>-15140</v>
      </c>
      <c r="L75" s="8"/>
      <c r="M75" s="21">
        <f>SUM(B75:E75)</f>
        <v>-19261</v>
      </c>
      <c r="N75" s="21">
        <f>F75</f>
        <v>-7558</v>
      </c>
      <c r="O75" s="21">
        <f>SUM(F75:G75)</f>
        <v>-26135</v>
      </c>
      <c r="P75" s="21">
        <f>SUM(F75:H75)</f>
        <v>-45878</v>
      </c>
      <c r="Q75" s="21">
        <f>SUM(F75:I75)</f>
        <v>-52666</v>
      </c>
      <c r="R75" s="21">
        <f>J75</f>
        <v>-13731</v>
      </c>
      <c r="S75" s="21">
        <f>SUM(J75:K75)</f>
        <v>-28871</v>
      </c>
      <c r="T75" s="21">
        <f>SUM(J75:K75)</f>
        <v>-28871</v>
      </c>
      <c r="U75" s="21">
        <f>SUM(J75:K75)</f>
        <v>-28871</v>
      </c>
    </row>
    <row r="76" spans="1:21" ht="15" customHeight="1" outlineLevel="1" thickTop="1" thickBot="1" x14ac:dyDescent="0.3">
      <c r="A76" s="20" t="s">
        <v>103</v>
      </c>
      <c r="B76" s="21">
        <v>-13274</v>
      </c>
      <c r="C76" s="21">
        <v>-18290</v>
      </c>
      <c r="D76" s="21">
        <v>-22709</v>
      </c>
      <c r="E76" s="21">
        <v>-21407</v>
      </c>
      <c r="F76" s="21">
        <v>-25305</v>
      </c>
      <c r="G76" s="21">
        <v>-35876</v>
      </c>
      <c r="H76" s="21">
        <v>-37456</v>
      </c>
      <c r="I76" s="21">
        <v>-52471</v>
      </c>
      <c r="J76" s="21">
        <v>-66942</v>
      </c>
      <c r="K76" s="21">
        <v>-60555</v>
      </c>
      <c r="L76" s="8"/>
      <c r="M76" s="21">
        <f>SUM(B76:E76)</f>
        <v>-75680</v>
      </c>
      <c r="N76" s="21">
        <f>F76</f>
        <v>-25305</v>
      </c>
      <c r="O76" s="21">
        <f>SUM(F76:G76)</f>
        <v>-61181</v>
      </c>
      <c r="P76" s="21">
        <f>SUM(F76:H76)</f>
        <v>-98637</v>
      </c>
      <c r="Q76" s="21">
        <f>SUM(F76:I76)</f>
        <v>-151108</v>
      </c>
      <c r="R76" s="21">
        <f>J76</f>
        <v>-66942</v>
      </c>
      <c r="S76" s="21">
        <f>SUM(J76:K76)</f>
        <v>-127497</v>
      </c>
      <c r="T76" s="21">
        <f>SUM(J76:K76)</f>
        <v>-127497</v>
      </c>
      <c r="U76" s="21">
        <f>SUM(J76:K76)</f>
        <v>-127497</v>
      </c>
    </row>
    <row r="77" spans="1:21" ht="15" customHeight="1" outlineLevel="1" thickTop="1" thickBot="1" x14ac:dyDescent="0.3">
      <c r="A77" s="20" t="s">
        <v>43</v>
      </c>
      <c r="B77" s="21">
        <v>-508</v>
      </c>
      <c r="C77" s="21">
        <v>-2056</v>
      </c>
      <c r="D77" s="21">
        <v>-5398</v>
      </c>
      <c r="E77" s="21">
        <v>-3227</v>
      </c>
      <c r="F77" s="21">
        <v>-3773</v>
      </c>
      <c r="G77" s="21">
        <v>-5263</v>
      </c>
      <c r="H77" s="21">
        <v>-5633</v>
      </c>
      <c r="I77" s="21">
        <v>-4777</v>
      </c>
      <c r="J77" s="21">
        <v>-4079</v>
      </c>
      <c r="K77" s="21">
        <v>-5131</v>
      </c>
      <c r="L77" s="8"/>
      <c r="M77" s="21">
        <f>SUM(B77:E77)</f>
        <v>-11189</v>
      </c>
      <c r="N77" s="21">
        <f>F77</f>
        <v>-3773</v>
      </c>
      <c r="O77" s="21">
        <f>SUM(F77:G77)</f>
        <v>-9036</v>
      </c>
      <c r="P77" s="21">
        <f>SUM(F77:H77)</f>
        <v>-14669</v>
      </c>
      <c r="Q77" s="21">
        <f>SUM(F77:I77)</f>
        <v>-19446</v>
      </c>
      <c r="R77" s="21">
        <f>J77</f>
        <v>-4079</v>
      </c>
      <c r="S77" s="21">
        <f>SUM(J77:K77)</f>
        <v>-9210</v>
      </c>
      <c r="T77" s="21">
        <f>SUM(J77:K77)</f>
        <v>-9210</v>
      </c>
      <c r="U77" s="21">
        <f>SUM(J77:K77)</f>
        <v>-9210</v>
      </c>
    </row>
    <row r="78" spans="1:21" ht="15" customHeight="1" outlineLevel="1" thickTop="1" thickBot="1" x14ac:dyDescent="0.3">
      <c r="A78" s="20" t="s">
        <v>44</v>
      </c>
      <c r="B78" s="21">
        <v>-3873</v>
      </c>
      <c r="C78" s="21">
        <v>-4284</v>
      </c>
      <c r="D78" s="21">
        <v>-5107</v>
      </c>
      <c r="E78" s="21">
        <v>-5755</v>
      </c>
      <c r="F78" s="21">
        <v>-5765</v>
      </c>
      <c r="G78" s="21">
        <v>-8259</v>
      </c>
      <c r="H78" s="21">
        <v>-9598</v>
      </c>
      <c r="I78" s="21">
        <v>-6695</v>
      </c>
      <c r="J78" s="21">
        <v>-7578</v>
      </c>
      <c r="K78" s="21">
        <v>-7303</v>
      </c>
      <c r="L78" s="8"/>
      <c r="M78" s="21">
        <f>SUM(B78:E78)</f>
        <v>-19019</v>
      </c>
      <c r="N78" s="21">
        <f>F78</f>
        <v>-5765</v>
      </c>
      <c r="O78" s="21">
        <f>SUM(F78:G78)</f>
        <v>-14024</v>
      </c>
      <c r="P78" s="21">
        <f>SUM(F78:H78)</f>
        <v>-23622</v>
      </c>
      <c r="Q78" s="21">
        <f>SUM(F78:I78)</f>
        <v>-30317</v>
      </c>
      <c r="R78" s="21">
        <f>J78</f>
        <v>-7578</v>
      </c>
      <c r="S78" s="21">
        <f>SUM(J78:K78)</f>
        <v>-14881</v>
      </c>
      <c r="T78" s="21">
        <f>SUM(J78:K78)</f>
        <v>-14881</v>
      </c>
      <c r="U78" s="21">
        <f>SUM(J78:K78)</f>
        <v>-14881</v>
      </c>
    </row>
    <row r="79" spans="1:21" ht="15" customHeight="1" outlineLevel="1" thickTop="1" thickBot="1" x14ac:dyDescent="0.3">
      <c r="A79" s="20" t="s">
        <v>140</v>
      </c>
      <c r="B79" s="21">
        <v>-1833</v>
      </c>
      <c r="C79" s="21">
        <v>-3638</v>
      </c>
      <c r="D79" s="21">
        <v>-3995</v>
      </c>
      <c r="E79" s="21">
        <v>-5165</v>
      </c>
      <c r="F79" s="21">
        <v>-4379</v>
      </c>
      <c r="G79" s="21">
        <v>-9422</v>
      </c>
      <c r="H79" s="21">
        <v>-9853</v>
      </c>
      <c r="I79" s="21">
        <v>-9915</v>
      </c>
      <c r="J79" s="21">
        <v>-7187</v>
      </c>
      <c r="K79" s="21">
        <v>-9673</v>
      </c>
      <c r="L79" s="8"/>
      <c r="M79" s="21">
        <f>SUM(B79:E79)</f>
        <v>-14631</v>
      </c>
      <c r="N79" s="21">
        <f>F79</f>
        <v>-4379</v>
      </c>
      <c r="O79" s="21">
        <f>SUM(F79:G79)</f>
        <v>-13801</v>
      </c>
      <c r="P79" s="21">
        <f>SUM(F79:H79)</f>
        <v>-23654</v>
      </c>
      <c r="Q79" s="21">
        <f>SUM(F79:I79)</f>
        <v>-33569</v>
      </c>
      <c r="R79" s="21">
        <f>J79</f>
        <v>-7187</v>
      </c>
      <c r="S79" s="21">
        <f>SUM(J79:K79)</f>
        <v>-16860</v>
      </c>
      <c r="T79" s="21">
        <f>SUM(J79:K79)</f>
        <v>-16860</v>
      </c>
      <c r="U79" s="21">
        <f>SUM(J79:K79)</f>
        <v>-16860</v>
      </c>
    </row>
    <row r="80" spans="1:21" ht="15" customHeight="1" outlineLevel="1" thickTop="1" thickBot="1" x14ac:dyDescent="0.3">
      <c r="A80" s="20" t="s">
        <v>150</v>
      </c>
      <c r="B80" s="21">
        <v>-4278</v>
      </c>
      <c r="C80" s="21">
        <v>-4544</v>
      </c>
      <c r="D80" s="21">
        <v>-18352</v>
      </c>
      <c r="E80" s="21">
        <v>8937</v>
      </c>
      <c r="F80" s="21">
        <v>-4345</v>
      </c>
      <c r="G80" s="21">
        <v>-4703</v>
      </c>
      <c r="H80" s="21">
        <v>-3679</v>
      </c>
      <c r="I80" s="21">
        <v>-6259</v>
      </c>
      <c r="J80" s="21">
        <v>-5525</v>
      </c>
      <c r="K80" s="21">
        <v>-7177</v>
      </c>
      <c r="L80" s="8"/>
      <c r="M80" s="21">
        <f>SUM(B80:E80)</f>
        <v>-18237</v>
      </c>
      <c r="N80" s="21">
        <f>F80</f>
        <v>-4345</v>
      </c>
      <c r="O80" s="21">
        <f>SUM(F80:G80)</f>
        <v>-9048</v>
      </c>
      <c r="P80" s="21">
        <f>SUM(F80:H80)</f>
        <v>-12727</v>
      </c>
      <c r="Q80" s="21">
        <f>SUM(F80:I80)</f>
        <v>-18986</v>
      </c>
      <c r="R80" s="21">
        <f>J80</f>
        <v>-5525</v>
      </c>
      <c r="S80" s="21">
        <f>SUM(J80:K80)</f>
        <v>-12702</v>
      </c>
      <c r="T80" s="21">
        <f>SUM(J80:K80)</f>
        <v>-12702</v>
      </c>
      <c r="U80" s="21">
        <f>SUM(J80:K80)</f>
        <v>-12702</v>
      </c>
    </row>
    <row r="81" spans="1:21" ht="15" customHeight="1" outlineLevel="1" thickTop="1" thickBot="1" x14ac:dyDescent="0.3">
      <c r="A81" s="20" t="s">
        <v>141</v>
      </c>
      <c r="B81" s="21">
        <v>-811</v>
      </c>
      <c r="C81" s="21">
        <v>-880</v>
      </c>
      <c r="D81" s="21">
        <v>-1041</v>
      </c>
      <c r="E81" s="21">
        <v>-1096</v>
      </c>
      <c r="F81" s="21">
        <v>-1309</v>
      </c>
      <c r="G81" s="21">
        <v>-1514</v>
      </c>
      <c r="H81" s="21">
        <v>-1405</v>
      </c>
      <c r="I81" s="21">
        <v>-1331</v>
      </c>
      <c r="J81" s="21">
        <v>-1567</v>
      </c>
      <c r="K81" s="21">
        <v>-2015</v>
      </c>
      <c r="L81" s="8"/>
      <c r="M81" s="21">
        <f>SUM(B81:E81)</f>
        <v>-3828</v>
      </c>
      <c r="N81" s="21">
        <f>F81</f>
        <v>-1309</v>
      </c>
      <c r="O81" s="21">
        <f>SUM(F81:G81)</f>
        <v>-2823</v>
      </c>
      <c r="P81" s="21">
        <f>SUM(F81:H81)</f>
        <v>-4228</v>
      </c>
      <c r="Q81" s="21">
        <f>SUM(F81:I81)</f>
        <v>-5559</v>
      </c>
      <c r="R81" s="21">
        <f>J81</f>
        <v>-1567</v>
      </c>
      <c r="S81" s="21">
        <f>SUM(J81:K81)</f>
        <v>-3582</v>
      </c>
      <c r="T81" s="21">
        <f>SUM(J81:K81)</f>
        <v>-3582</v>
      </c>
      <c r="U81" s="21">
        <f>SUM(J81:K81)</f>
        <v>-3582</v>
      </c>
    </row>
    <row r="82" spans="1:21" ht="15" customHeight="1" outlineLevel="1" thickTop="1" thickBot="1" x14ac:dyDescent="0.3">
      <c r="A82" s="20" t="s">
        <v>142</v>
      </c>
      <c r="B82" s="21">
        <v>4352</v>
      </c>
      <c r="C82" s="21">
        <v>4608</v>
      </c>
      <c r="D82" s="21">
        <v>4792</v>
      </c>
      <c r="E82" s="21">
        <v>10625</v>
      </c>
      <c r="F82" s="21">
        <v>9682</v>
      </c>
      <c r="G82" s="21">
        <v>13962</v>
      </c>
      <c r="H82" s="21">
        <v>14208</v>
      </c>
      <c r="I82" s="21">
        <v>16213</v>
      </c>
      <c r="J82" s="21">
        <v>14971</v>
      </c>
      <c r="K82" s="21">
        <v>14806</v>
      </c>
      <c r="L82" s="8"/>
      <c r="M82" s="21">
        <f>SUM(B82:E82)</f>
        <v>24377</v>
      </c>
      <c r="N82" s="21">
        <f>F82</f>
        <v>9682</v>
      </c>
      <c r="O82" s="21">
        <f>SUM(F82:G82)</f>
        <v>23644</v>
      </c>
      <c r="P82" s="21">
        <f>SUM(F82:H82)</f>
        <v>37852</v>
      </c>
      <c r="Q82" s="21">
        <f>SUM(F82:I82)</f>
        <v>54065</v>
      </c>
      <c r="R82" s="21">
        <f>J82</f>
        <v>14971</v>
      </c>
      <c r="S82" s="21">
        <f>SUM(J82:K82)</f>
        <v>29777</v>
      </c>
      <c r="T82" s="21">
        <f>SUM(J82:K82)</f>
        <v>29777</v>
      </c>
      <c r="U82" s="21">
        <f>SUM(J82:K82)</f>
        <v>29777</v>
      </c>
    </row>
    <row r="83" spans="1:21" ht="15" customHeight="1" outlineLevel="1" thickTop="1" thickBot="1" x14ac:dyDescent="0.3">
      <c r="A83" s="20" t="s">
        <v>143</v>
      </c>
      <c r="B83" s="21">
        <v>-809</v>
      </c>
      <c r="C83" s="21">
        <v>-1610</v>
      </c>
      <c r="D83" s="21">
        <v>-2545</v>
      </c>
      <c r="E83" s="21">
        <v>-1619</v>
      </c>
      <c r="F83" s="21">
        <v>-1187</v>
      </c>
      <c r="G83" s="21">
        <v>-5503</v>
      </c>
      <c r="H83" s="21">
        <v>-5379</v>
      </c>
      <c r="I83" s="21">
        <v>-8805</v>
      </c>
      <c r="J83" s="21">
        <v>-5021</v>
      </c>
      <c r="K83" s="21">
        <v>-4535</v>
      </c>
      <c r="L83" s="8"/>
      <c r="M83" s="21">
        <f>SUM(B83:E83)</f>
        <v>-6583</v>
      </c>
      <c r="N83" s="21">
        <f>F83</f>
        <v>-1187</v>
      </c>
      <c r="O83" s="21">
        <f>SUM(F83:G83)</f>
        <v>-6690</v>
      </c>
      <c r="P83" s="21">
        <f>SUM(F83:H83)</f>
        <v>-12069</v>
      </c>
      <c r="Q83" s="21">
        <f>SUM(F83:I83)</f>
        <v>-20874</v>
      </c>
      <c r="R83" s="21">
        <f>J83</f>
        <v>-5021</v>
      </c>
      <c r="S83" s="21">
        <f>SUM(J83:K83)</f>
        <v>-9556</v>
      </c>
      <c r="T83" s="21">
        <f>SUM(J83:K83)</f>
        <v>-9556</v>
      </c>
      <c r="U83" s="21">
        <f>SUM(J83:K83)</f>
        <v>-9556</v>
      </c>
    </row>
    <row r="84" spans="1:21" ht="15" customHeight="1" outlineLevel="1" thickTop="1" thickBot="1" x14ac:dyDescent="0.3">
      <c r="A84" s="20" t="s">
        <v>164</v>
      </c>
      <c r="B84" s="21">
        <v>-15909</v>
      </c>
      <c r="C84" s="21">
        <v>-23309</v>
      </c>
      <c r="D84" s="21">
        <v>-33835</v>
      </c>
      <c r="E84" s="21">
        <v>-28616</v>
      </c>
      <c r="F84" s="21">
        <v>-34477</v>
      </c>
      <c r="G84" s="21">
        <v>-71547</v>
      </c>
      <c r="H84" s="21">
        <v>-138875</v>
      </c>
      <c r="I84" s="21">
        <v>-119650</v>
      </c>
      <c r="J84" s="21">
        <v>-98632</v>
      </c>
      <c r="K84" s="21">
        <v>-107225</v>
      </c>
      <c r="L84" s="8"/>
      <c r="M84" s="21">
        <f>SUM(B84:E84)</f>
        <v>-101669</v>
      </c>
      <c r="N84" s="21">
        <f>F84</f>
        <v>-34477</v>
      </c>
      <c r="O84" s="21">
        <f>SUM(F84:G84)</f>
        <v>-106024</v>
      </c>
      <c r="P84" s="21">
        <f>SUM(F84:H84)</f>
        <v>-244899</v>
      </c>
      <c r="Q84" s="21">
        <f>SUM(F84:I84)</f>
        <v>-364549</v>
      </c>
      <c r="R84" s="21">
        <f>J84</f>
        <v>-98632</v>
      </c>
      <c r="S84" s="21">
        <f>SUM(J84:K84)</f>
        <v>-205857</v>
      </c>
      <c r="T84" s="21">
        <f>SUM(J84:K84)</f>
        <v>-205857</v>
      </c>
      <c r="U84" s="21">
        <f>SUM(J84:K84)</f>
        <v>-205857</v>
      </c>
    </row>
    <row r="85" spans="1:21" ht="15" customHeight="1" thickTop="1" thickBot="1" x14ac:dyDescent="0.3">
      <c r="A85" s="39" t="s">
        <v>45</v>
      </c>
      <c r="B85" s="40">
        <f>SUM(B74:B84)</f>
        <v>-43546</v>
      </c>
      <c r="C85" s="40">
        <f t="shared" ref="C85:I85" si="85">SUM(C74:C84)</f>
        <v>-62746</v>
      </c>
      <c r="D85" s="40">
        <f t="shared" si="85"/>
        <v>-83955</v>
      </c>
      <c r="E85" s="40">
        <f>SUM(E74:E84)</f>
        <v>-69692</v>
      </c>
      <c r="F85" s="40">
        <f t="shared" si="85"/>
        <v>-84305</v>
      </c>
      <c r="G85" s="40">
        <f t="shared" si="85"/>
        <v>-156534</v>
      </c>
      <c r="H85" s="40">
        <f t="shared" si="85"/>
        <v>-227223</v>
      </c>
      <c r="I85" s="40">
        <f t="shared" si="85"/>
        <v>-211666</v>
      </c>
      <c r="J85" s="40">
        <f>SUM(J74:J84)</f>
        <v>-207867</v>
      </c>
      <c r="K85" s="40">
        <f t="shared" ref="K85" si="86">SUM(K74:K84)</f>
        <v>-216493</v>
      </c>
      <c r="L85" s="8"/>
      <c r="M85" s="40">
        <f t="shared" ref="M85:Q85" si="87">SUM(M74:M84)</f>
        <v>-259939</v>
      </c>
      <c r="N85" s="40">
        <f t="shared" si="87"/>
        <v>-84305</v>
      </c>
      <c r="O85" s="40">
        <f t="shared" si="87"/>
        <v>-240839</v>
      </c>
      <c r="P85" s="40">
        <f>SUM(P74:P84)</f>
        <v>-468062</v>
      </c>
      <c r="Q85" s="40">
        <f t="shared" si="87"/>
        <v>-679728</v>
      </c>
      <c r="R85" s="40">
        <f t="shared" ref="R85:U85" si="88">SUM(R74:R84)</f>
        <v>-207867</v>
      </c>
      <c r="S85" s="40">
        <f t="shared" si="88"/>
        <v>-424360</v>
      </c>
      <c r="T85" s="40">
        <f t="shared" si="88"/>
        <v>-424360</v>
      </c>
      <c r="U85" s="40">
        <f t="shared" si="88"/>
        <v>-424360</v>
      </c>
    </row>
    <row r="86" spans="1:21" ht="13.5" thickTop="1" thickBot="1" x14ac:dyDescent="0.3"/>
    <row r="87" spans="1:21" ht="15" customHeight="1" thickTop="1" thickBot="1" x14ac:dyDescent="0.3">
      <c r="A87" s="36" t="s">
        <v>46</v>
      </c>
      <c r="B87" s="37"/>
      <c r="C87" s="37"/>
      <c r="D87" s="37"/>
      <c r="E87" s="14" t="str">
        <f t="shared" ref="E87:S87" si="89">E$7</f>
        <v>4T22</v>
      </c>
      <c r="F87" s="14" t="str">
        <f t="shared" si="89"/>
        <v>1T23</v>
      </c>
      <c r="G87" s="14" t="str">
        <f t="shared" si="89"/>
        <v>2T23</v>
      </c>
      <c r="H87" s="14" t="str">
        <f t="shared" si="89"/>
        <v>3T23</v>
      </c>
      <c r="I87" s="14" t="str">
        <f t="shared" si="89"/>
        <v>4T23</v>
      </c>
      <c r="J87" s="14" t="str">
        <f t="shared" si="89"/>
        <v>1T24</v>
      </c>
      <c r="K87" s="14" t="str">
        <f t="shared" si="89"/>
        <v>2T24</v>
      </c>
      <c r="L87" s="15"/>
      <c r="M87" s="10">
        <f t="shared" si="89"/>
        <v>2022</v>
      </c>
      <c r="N87" s="10" t="str">
        <f t="shared" si="89"/>
        <v>1T23</v>
      </c>
      <c r="O87" s="10" t="str">
        <f t="shared" si="89"/>
        <v>6M23</v>
      </c>
      <c r="P87" s="10" t="str">
        <f t="shared" si="89"/>
        <v>9M23</v>
      </c>
      <c r="Q87" s="10">
        <f t="shared" si="89"/>
        <v>2023</v>
      </c>
      <c r="R87" s="10" t="str">
        <f t="shared" si="89"/>
        <v>1T24</v>
      </c>
      <c r="S87" s="10" t="str">
        <f t="shared" si="89"/>
        <v>6M24</v>
      </c>
      <c r="T87" s="38"/>
      <c r="U87" s="38"/>
    </row>
    <row r="88" spans="1:21" ht="15" customHeight="1" outlineLevel="1" thickTop="1" thickBot="1" x14ac:dyDescent="0.3">
      <c r="A88" s="20" t="s">
        <v>41</v>
      </c>
      <c r="B88" s="21">
        <v>-698</v>
      </c>
      <c r="C88" s="21">
        <v>-850</v>
      </c>
      <c r="D88" s="21">
        <v>-1097</v>
      </c>
      <c r="E88" s="21">
        <v>-838</v>
      </c>
      <c r="F88" s="21">
        <v>-1088</v>
      </c>
      <c r="G88" s="21">
        <v>-3902</v>
      </c>
      <c r="H88" s="21">
        <v>-4344</v>
      </c>
      <c r="I88" s="21">
        <v>-3020</v>
      </c>
      <c r="J88" s="21">
        <v>-1071</v>
      </c>
      <c r="K88" s="21">
        <v>-1086</v>
      </c>
      <c r="L88" s="8"/>
      <c r="M88" s="21">
        <f>SUM(B88:E88)</f>
        <v>-3483</v>
      </c>
      <c r="N88" s="21">
        <f>F88</f>
        <v>-1088</v>
      </c>
      <c r="O88" s="21">
        <f>SUM(F88:G88)</f>
        <v>-4990</v>
      </c>
      <c r="P88" s="21">
        <f>SUM(F88:H88)</f>
        <v>-9334</v>
      </c>
      <c r="Q88" s="21">
        <f>SUM(F88:I88)</f>
        <v>-12354</v>
      </c>
      <c r="R88" s="21">
        <f>J88</f>
        <v>-1071</v>
      </c>
      <c r="S88" s="21">
        <f>SUM(J88:K88)</f>
        <v>-2157</v>
      </c>
      <c r="T88" s="21">
        <f>SUM(J88:K88)</f>
        <v>-2157</v>
      </c>
      <c r="U88" s="21">
        <f>SUM(J88:K88)</f>
        <v>-2157</v>
      </c>
    </row>
    <row r="89" spans="1:21" ht="15" customHeight="1" outlineLevel="1" thickTop="1" thickBot="1" x14ac:dyDescent="0.3">
      <c r="A89" s="20" t="s">
        <v>44</v>
      </c>
      <c r="B89" s="21">
        <v>-5</v>
      </c>
      <c r="C89" s="21">
        <v>-8</v>
      </c>
      <c r="D89" s="21">
        <v>0</v>
      </c>
      <c r="E89" s="21">
        <v>-181</v>
      </c>
      <c r="F89" s="21">
        <v>-5</v>
      </c>
      <c r="G89" s="21">
        <v>-1538</v>
      </c>
      <c r="H89" s="21">
        <v>0</v>
      </c>
      <c r="I89" s="21">
        <v>-1816</v>
      </c>
      <c r="J89" s="21">
        <v>-378</v>
      </c>
      <c r="K89" s="21">
        <v>-369</v>
      </c>
      <c r="L89" s="8"/>
      <c r="M89" s="21">
        <f>SUM(B89:E89)</f>
        <v>-194</v>
      </c>
      <c r="N89" s="21">
        <f>F89</f>
        <v>-5</v>
      </c>
      <c r="O89" s="21">
        <f>SUM(F89:G89)</f>
        <v>-1543</v>
      </c>
      <c r="P89" s="21">
        <f>SUM(F89:H89)</f>
        <v>-1543</v>
      </c>
      <c r="Q89" s="21">
        <f>SUM(F89:I89)</f>
        <v>-3359</v>
      </c>
      <c r="R89" s="21">
        <f>J89</f>
        <v>-378</v>
      </c>
      <c r="S89" s="21">
        <f>SUM(J89:K89)</f>
        <v>-747</v>
      </c>
      <c r="T89" s="21">
        <f>SUM(J89:K89)</f>
        <v>-747</v>
      </c>
      <c r="U89" s="21">
        <f>SUM(J89:K89)</f>
        <v>-747</v>
      </c>
    </row>
    <row r="90" spans="1:21" ht="15" customHeight="1" outlineLevel="1" thickTop="1" thickBot="1" x14ac:dyDescent="0.3">
      <c r="A90" s="20" t="s">
        <v>30</v>
      </c>
      <c r="B90" s="21">
        <v>-76</v>
      </c>
      <c r="C90" s="21">
        <v>-82</v>
      </c>
      <c r="D90" s="21">
        <v>-77</v>
      </c>
      <c r="E90" s="21">
        <v>-71</v>
      </c>
      <c r="F90" s="21">
        <v>-71</v>
      </c>
      <c r="G90" s="21">
        <v>-198</v>
      </c>
      <c r="H90" s="21">
        <v>-1733</v>
      </c>
      <c r="I90" s="21">
        <v>-584</v>
      </c>
      <c r="J90" s="21">
        <v>-185</v>
      </c>
      <c r="K90" s="21">
        <v>-189</v>
      </c>
      <c r="L90" s="8"/>
      <c r="M90" s="21">
        <f>SUM(B90:E90)</f>
        <v>-306</v>
      </c>
      <c r="N90" s="21">
        <f>F90</f>
        <v>-71</v>
      </c>
      <c r="O90" s="21">
        <f>SUM(F90:G90)</f>
        <v>-269</v>
      </c>
      <c r="P90" s="21">
        <f>SUM(F90:H90)</f>
        <v>-2002</v>
      </c>
      <c r="Q90" s="21">
        <f>SUM(F90:I90)</f>
        <v>-2586</v>
      </c>
      <c r="R90" s="21">
        <f>J90</f>
        <v>-185</v>
      </c>
      <c r="S90" s="21">
        <f>SUM(J90:K90)</f>
        <v>-374</v>
      </c>
      <c r="T90" s="21">
        <f>SUM(J90:K90)</f>
        <v>-374</v>
      </c>
      <c r="U90" s="21">
        <f>SUM(J90:K90)</f>
        <v>-374</v>
      </c>
    </row>
    <row r="91" spans="1:21" ht="15" customHeight="1" outlineLevel="1" thickTop="1" thickBot="1" x14ac:dyDescent="0.3">
      <c r="A91" s="20" t="s">
        <v>144</v>
      </c>
      <c r="B91" s="21">
        <v>-241</v>
      </c>
      <c r="C91" s="21">
        <v>-152</v>
      </c>
      <c r="D91" s="21">
        <v>-430</v>
      </c>
      <c r="E91" s="21">
        <v>-325</v>
      </c>
      <c r="F91" s="21">
        <v>-445</v>
      </c>
      <c r="G91" s="21">
        <v>-1318</v>
      </c>
      <c r="H91" s="21">
        <v>-212</v>
      </c>
      <c r="I91" s="21">
        <v>-508</v>
      </c>
      <c r="J91" s="21">
        <v>-754</v>
      </c>
      <c r="K91" s="21">
        <v>-1026</v>
      </c>
      <c r="L91" s="8"/>
      <c r="M91" s="21">
        <f>SUM(B91:E91)</f>
        <v>-1148</v>
      </c>
      <c r="N91" s="21">
        <f>F91</f>
        <v>-445</v>
      </c>
      <c r="O91" s="21">
        <f>SUM(F91:G91)</f>
        <v>-1763</v>
      </c>
      <c r="P91" s="21">
        <f>SUM(F91:H91)</f>
        <v>-1975</v>
      </c>
      <c r="Q91" s="21">
        <f>SUM(F91:I91)</f>
        <v>-2483</v>
      </c>
      <c r="R91" s="21">
        <f>J91</f>
        <v>-754</v>
      </c>
      <c r="S91" s="21">
        <f>SUM(J91:K91)</f>
        <v>-1780</v>
      </c>
      <c r="T91" s="21">
        <f>SUM(J91:K91)</f>
        <v>-1780</v>
      </c>
      <c r="U91" s="21">
        <f>SUM(J91:K91)</f>
        <v>-1780</v>
      </c>
    </row>
    <row r="92" spans="1:21" ht="15" customHeight="1" outlineLevel="1" thickTop="1" thickBot="1" x14ac:dyDescent="0.3">
      <c r="A92" s="20" t="s">
        <v>145</v>
      </c>
      <c r="B92" s="21">
        <v>-4</v>
      </c>
      <c r="C92" s="21">
        <v>1</v>
      </c>
      <c r="D92" s="21">
        <v>0</v>
      </c>
      <c r="E92" s="21">
        <v>16</v>
      </c>
      <c r="F92" s="21">
        <v>-54</v>
      </c>
      <c r="G92" s="21">
        <v>-480</v>
      </c>
      <c r="H92" s="21">
        <v>0</v>
      </c>
      <c r="I92" s="21">
        <v>69</v>
      </c>
      <c r="J92" s="21">
        <v>-50</v>
      </c>
      <c r="K92" s="21">
        <v>-62</v>
      </c>
      <c r="L92" s="8"/>
      <c r="M92" s="21">
        <f>SUM(B92:E92)</f>
        <v>13</v>
      </c>
      <c r="N92" s="21">
        <f>F92</f>
        <v>-54</v>
      </c>
      <c r="O92" s="21">
        <f>SUM(F92:G92)</f>
        <v>-534</v>
      </c>
      <c r="P92" s="21">
        <f>SUM(F92:H92)</f>
        <v>-534</v>
      </c>
      <c r="Q92" s="21">
        <f>SUM(F92:I92)</f>
        <v>-465</v>
      </c>
      <c r="R92" s="21">
        <f>J92</f>
        <v>-50</v>
      </c>
      <c r="S92" s="21">
        <f>SUM(J92:K92)</f>
        <v>-112</v>
      </c>
      <c r="T92" s="21">
        <f>SUM(J92:K92)</f>
        <v>-112</v>
      </c>
      <c r="U92" s="21">
        <f>SUM(J92:K92)</f>
        <v>-112</v>
      </c>
    </row>
    <row r="93" spans="1:21" ht="15" customHeight="1" outlineLevel="1" thickTop="1" thickBot="1" x14ac:dyDescent="0.3">
      <c r="A93" s="20" t="s">
        <v>146</v>
      </c>
      <c r="B93" s="21">
        <v>0</v>
      </c>
      <c r="C93" s="21">
        <v>-4</v>
      </c>
      <c r="D93" s="21">
        <v>-1</v>
      </c>
      <c r="E93" s="21">
        <v>-5</v>
      </c>
      <c r="F93" s="21">
        <v>0</v>
      </c>
      <c r="G93" s="21">
        <v>-104</v>
      </c>
      <c r="H93" s="21">
        <v>-117</v>
      </c>
      <c r="I93" s="21">
        <v>-218</v>
      </c>
      <c r="J93" s="21">
        <v>0</v>
      </c>
      <c r="K93" s="21">
        <v>0</v>
      </c>
      <c r="L93" s="8"/>
      <c r="M93" s="21">
        <f>SUM(B93:E93)</f>
        <v>-10</v>
      </c>
      <c r="N93" s="21">
        <f>F93</f>
        <v>0</v>
      </c>
      <c r="O93" s="21">
        <f>SUM(F93:G93)</f>
        <v>-104</v>
      </c>
      <c r="P93" s="21">
        <f>SUM(F93:H93)</f>
        <v>-221</v>
      </c>
      <c r="Q93" s="21">
        <f>SUM(F93:I93)</f>
        <v>-439</v>
      </c>
      <c r="R93" s="21">
        <f>J93</f>
        <v>0</v>
      </c>
      <c r="S93" s="21">
        <f>SUM(J93:K93)</f>
        <v>0</v>
      </c>
      <c r="T93" s="21">
        <f>SUM(J93:K93)</f>
        <v>0</v>
      </c>
      <c r="U93" s="21">
        <f>SUM(J93:K93)</f>
        <v>0</v>
      </c>
    </row>
    <row r="94" spans="1:21" ht="15" customHeight="1" outlineLevel="1" thickTop="1" thickBot="1" x14ac:dyDescent="0.3">
      <c r="A94" s="20" t="s">
        <v>147</v>
      </c>
      <c r="B94" s="21">
        <v>0</v>
      </c>
      <c r="C94" s="21">
        <v>-9</v>
      </c>
      <c r="D94" s="21">
        <v>-13</v>
      </c>
      <c r="E94" s="21">
        <v>-14</v>
      </c>
      <c r="F94" s="21">
        <v>0</v>
      </c>
      <c r="G94" s="21">
        <v>-197</v>
      </c>
      <c r="H94" s="21">
        <v>-228</v>
      </c>
      <c r="I94" s="21">
        <v>-276</v>
      </c>
      <c r="J94" s="21">
        <v>0</v>
      </c>
      <c r="K94" s="21">
        <v>0</v>
      </c>
      <c r="L94" s="8"/>
      <c r="M94" s="21">
        <f>SUM(B94:E94)</f>
        <v>-36</v>
      </c>
      <c r="N94" s="21">
        <f>F94</f>
        <v>0</v>
      </c>
      <c r="O94" s="21">
        <f>SUM(F94:G94)</f>
        <v>-197</v>
      </c>
      <c r="P94" s="21">
        <f>SUM(F94:H94)</f>
        <v>-425</v>
      </c>
      <c r="Q94" s="21">
        <f>SUM(F94:I94)</f>
        <v>-701</v>
      </c>
      <c r="R94" s="21">
        <f>J94</f>
        <v>0</v>
      </c>
      <c r="S94" s="21">
        <f>SUM(J94:K94)</f>
        <v>0</v>
      </c>
      <c r="T94" s="21">
        <f>SUM(J94:K94)</f>
        <v>0</v>
      </c>
      <c r="U94" s="21">
        <f>SUM(J94:K94)</f>
        <v>0</v>
      </c>
    </row>
    <row r="95" spans="1:21" ht="15" customHeight="1" outlineLevel="1" thickTop="1" thickBot="1" x14ac:dyDescent="0.3">
      <c r="A95" s="20" t="s">
        <v>148</v>
      </c>
      <c r="B95" s="21">
        <v>-69</v>
      </c>
      <c r="C95" s="21">
        <v>-60</v>
      </c>
      <c r="D95" s="21">
        <v>-102</v>
      </c>
      <c r="E95" s="21">
        <v>-110</v>
      </c>
      <c r="F95" s="21">
        <v>-101</v>
      </c>
      <c r="G95" s="21">
        <v>-228</v>
      </c>
      <c r="H95" s="21">
        <v>-248</v>
      </c>
      <c r="I95" s="21">
        <v>-399</v>
      </c>
      <c r="J95" s="21">
        <v>-146</v>
      </c>
      <c r="K95" s="21">
        <v>-142</v>
      </c>
      <c r="L95" s="8"/>
      <c r="M95" s="21">
        <f>SUM(B95:E95)</f>
        <v>-341</v>
      </c>
      <c r="N95" s="21">
        <f>F95</f>
        <v>-101</v>
      </c>
      <c r="O95" s="21">
        <f>SUM(F95:G95)</f>
        <v>-329</v>
      </c>
      <c r="P95" s="21">
        <f>SUM(F95:H95)</f>
        <v>-577</v>
      </c>
      <c r="Q95" s="21">
        <f>SUM(F95:I95)</f>
        <v>-976</v>
      </c>
      <c r="R95" s="21">
        <f>J95</f>
        <v>-146</v>
      </c>
      <c r="S95" s="21">
        <f>SUM(J95:K95)</f>
        <v>-288</v>
      </c>
      <c r="T95" s="21">
        <f>SUM(J95:K95)</f>
        <v>-288</v>
      </c>
      <c r="U95" s="21">
        <f>SUM(J95:K95)</f>
        <v>-288</v>
      </c>
    </row>
    <row r="96" spans="1:21" ht="15" customHeight="1" outlineLevel="1" thickTop="1" thickBot="1" x14ac:dyDescent="0.3">
      <c r="A96" s="20" t="s">
        <v>149</v>
      </c>
      <c r="B96" s="21">
        <v>-84</v>
      </c>
      <c r="C96" s="21">
        <v>-127</v>
      </c>
      <c r="D96" s="21">
        <v>-79</v>
      </c>
      <c r="E96" s="21">
        <v>-4988</v>
      </c>
      <c r="F96" s="21">
        <v>-355</v>
      </c>
      <c r="G96" s="21">
        <v>-1774</v>
      </c>
      <c r="H96" s="21">
        <v>-1267</v>
      </c>
      <c r="I96" s="21">
        <v>2565</v>
      </c>
      <c r="J96" s="21">
        <v>-3549</v>
      </c>
      <c r="K96" s="21">
        <v>-3599</v>
      </c>
      <c r="L96" s="8"/>
      <c r="M96" s="21">
        <f>SUM(B96:E96)</f>
        <v>-5278</v>
      </c>
      <c r="N96" s="21">
        <f>F96</f>
        <v>-355</v>
      </c>
      <c r="O96" s="21">
        <f>SUM(F96:G96)</f>
        <v>-2129</v>
      </c>
      <c r="P96" s="21">
        <f>SUM(F96:H96)</f>
        <v>-3396</v>
      </c>
      <c r="Q96" s="21">
        <f>SUM(F96:I96)</f>
        <v>-831</v>
      </c>
      <c r="R96" s="21">
        <f>J96</f>
        <v>-3549</v>
      </c>
      <c r="S96" s="21">
        <f>SUM(J96:K96)</f>
        <v>-7148</v>
      </c>
      <c r="T96" s="21">
        <f>SUM(J96:K96)</f>
        <v>-7148</v>
      </c>
      <c r="U96" s="21">
        <f>SUM(J96:K96)</f>
        <v>-7148</v>
      </c>
    </row>
    <row r="97" spans="1:21" ht="15" customHeight="1" thickTop="1" thickBot="1" x14ac:dyDescent="0.3">
      <c r="A97" s="39" t="s">
        <v>45</v>
      </c>
      <c r="B97" s="40">
        <f>SUM(B88:B96)</f>
        <v>-1177</v>
      </c>
      <c r="C97" s="40">
        <f t="shared" ref="C97:K97" si="90">SUM(C88:C96)</f>
        <v>-1291</v>
      </c>
      <c r="D97" s="40">
        <f>SUM(D88:D96)</f>
        <v>-1799</v>
      </c>
      <c r="E97" s="40">
        <f>SUM(E88:E96)</f>
        <v>-6516</v>
      </c>
      <c r="F97" s="40">
        <f t="shared" si="90"/>
        <v>-2119</v>
      </c>
      <c r="G97" s="40">
        <f t="shared" si="90"/>
        <v>-9739</v>
      </c>
      <c r="H97" s="40">
        <f t="shared" si="90"/>
        <v>-8149</v>
      </c>
      <c r="I97" s="40">
        <f t="shared" si="90"/>
        <v>-4187</v>
      </c>
      <c r="J97" s="40">
        <f>SUM(J88:J96)</f>
        <v>-6133</v>
      </c>
      <c r="K97" s="40">
        <f t="shared" si="90"/>
        <v>-6473</v>
      </c>
      <c r="L97" s="8"/>
      <c r="M97" s="40">
        <f>SUM(M88:M96)</f>
        <v>-10783</v>
      </c>
      <c r="N97" s="40">
        <f>SUM(N88:N96)</f>
        <v>-2119</v>
      </c>
      <c r="O97" s="40">
        <f>SUM(O88:O96)</f>
        <v>-11858</v>
      </c>
      <c r="P97" s="40">
        <f t="shared" ref="P97:Q97" si="91">SUM(P88:P96)</f>
        <v>-20007</v>
      </c>
      <c r="Q97" s="40">
        <f t="shared" si="91"/>
        <v>-24194</v>
      </c>
      <c r="R97" s="40">
        <f>SUM(R88:R96)</f>
        <v>-6133</v>
      </c>
      <c r="S97" s="40">
        <f>SUM(S88:S96)</f>
        <v>-12606</v>
      </c>
      <c r="T97" s="40">
        <f t="shared" ref="T97:U97" si="92">SUM(T88:T96)</f>
        <v>-12606</v>
      </c>
      <c r="U97" s="40">
        <f t="shared" si="92"/>
        <v>-12606</v>
      </c>
    </row>
    <row r="98" spans="1:21" ht="15" customHeight="1" thickTop="1" x14ac:dyDescent="0.25"/>
    <row r="99" spans="1:21" ht="13" thickBot="1" x14ac:dyDescent="0.3">
      <c r="A99" s="9" t="s">
        <v>48</v>
      </c>
      <c r="B99" s="10" t="str">
        <f t="shared" ref="B99:S99" si="93">IF($A$6="PT",B$6,B$5)</f>
        <v>1T22</v>
      </c>
      <c r="C99" s="10" t="str">
        <f t="shared" si="93"/>
        <v>2T22</v>
      </c>
      <c r="D99" s="10" t="str">
        <f t="shared" si="93"/>
        <v>3T22</v>
      </c>
      <c r="E99" s="10" t="str">
        <f t="shared" si="93"/>
        <v>4T22</v>
      </c>
      <c r="F99" s="10" t="str">
        <f t="shared" si="93"/>
        <v>1T23</v>
      </c>
      <c r="G99" s="10" t="str">
        <f t="shared" si="93"/>
        <v>2T23</v>
      </c>
      <c r="H99" s="10" t="str">
        <f t="shared" si="93"/>
        <v>3T23</v>
      </c>
      <c r="I99" s="10" t="str">
        <f t="shared" si="93"/>
        <v>4T23</v>
      </c>
      <c r="J99" s="10" t="str">
        <f t="shared" si="93"/>
        <v>1T24</v>
      </c>
      <c r="K99" s="10" t="str">
        <f t="shared" si="93"/>
        <v>2T24</v>
      </c>
      <c r="L99" s="8"/>
      <c r="M99" s="10">
        <f t="shared" si="93"/>
        <v>2022</v>
      </c>
      <c r="N99" s="10" t="str">
        <f t="shared" si="93"/>
        <v>1T23</v>
      </c>
      <c r="O99" s="10" t="str">
        <f t="shared" si="93"/>
        <v>6M23</v>
      </c>
      <c r="P99" s="10" t="str">
        <f t="shared" si="93"/>
        <v>9M23</v>
      </c>
      <c r="Q99" s="10">
        <f t="shared" si="93"/>
        <v>2023</v>
      </c>
      <c r="R99" s="10" t="str">
        <f t="shared" si="93"/>
        <v>1T24</v>
      </c>
      <c r="S99" s="10" t="str">
        <f t="shared" si="93"/>
        <v>6M24</v>
      </c>
      <c r="T99" s="10"/>
      <c r="U99" s="10"/>
    </row>
    <row r="100" spans="1:21" ht="13.5" thickTop="1" thickBot="1" x14ac:dyDescent="0.3">
      <c r="A100" s="23" t="s">
        <v>186</v>
      </c>
      <c r="B100" s="17"/>
      <c r="C100" s="17"/>
      <c r="D100" s="17">
        <f t="shared" ref="D100:U100" si="94">D30</f>
        <v>57089</v>
      </c>
      <c r="E100" s="17">
        <f t="shared" si="94"/>
        <v>61292</v>
      </c>
      <c r="F100" s="17">
        <f t="shared" si="94"/>
        <v>75532</v>
      </c>
      <c r="G100" s="17">
        <f t="shared" si="94"/>
        <v>119645</v>
      </c>
      <c r="H100" s="17">
        <f t="shared" si="94"/>
        <v>123700</v>
      </c>
      <c r="I100" s="17">
        <f t="shared" si="94"/>
        <v>112245</v>
      </c>
      <c r="J100" s="17">
        <f t="shared" si="94"/>
        <v>117874</v>
      </c>
      <c r="K100" s="17">
        <f t="shared" si="94"/>
        <v>112030</v>
      </c>
      <c r="L100" s="56"/>
      <c r="M100" s="17">
        <f t="shared" si="94"/>
        <v>222378</v>
      </c>
      <c r="N100" s="17">
        <f t="shared" si="94"/>
        <v>75532</v>
      </c>
      <c r="O100" s="17">
        <f t="shared" si="94"/>
        <v>195177</v>
      </c>
      <c r="P100" s="17">
        <f t="shared" si="94"/>
        <v>318877</v>
      </c>
      <c r="Q100" s="17">
        <f t="shared" si="94"/>
        <v>431122</v>
      </c>
      <c r="R100" s="17">
        <f t="shared" si="94"/>
        <v>117874</v>
      </c>
      <c r="S100" s="17">
        <f t="shared" si="94"/>
        <v>229904</v>
      </c>
      <c r="T100" s="17">
        <f t="shared" si="94"/>
        <v>229904</v>
      </c>
      <c r="U100" s="17">
        <f t="shared" si="94"/>
        <v>229904</v>
      </c>
    </row>
    <row r="101" spans="1:21" ht="13.5" thickTop="1" thickBot="1" x14ac:dyDescent="0.3">
      <c r="A101" s="4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8"/>
      <c r="M101" s="21"/>
      <c r="N101" s="21"/>
      <c r="O101" s="21"/>
      <c r="P101" s="21"/>
      <c r="Q101" s="21"/>
      <c r="R101" s="21"/>
      <c r="S101" s="21"/>
      <c r="T101" s="21"/>
      <c r="U101" s="21"/>
    </row>
    <row r="102" spans="1:21" ht="13.5" thickTop="1" thickBot="1" x14ac:dyDescent="0.3">
      <c r="A102" s="23" t="s">
        <v>189</v>
      </c>
      <c r="B102" s="17"/>
      <c r="C102" s="17"/>
      <c r="D102" s="17">
        <f t="shared" ref="D102:K102" si="95">SUM(D103:D107)</f>
        <v>144213</v>
      </c>
      <c r="E102" s="17">
        <f t="shared" si="95"/>
        <v>185215.25202000001</v>
      </c>
      <c r="F102" s="17">
        <f t="shared" si="95"/>
        <v>182479</v>
      </c>
      <c r="G102" s="17">
        <f t="shared" si="95"/>
        <v>0</v>
      </c>
      <c r="H102" s="17">
        <f t="shared" si="95"/>
        <v>0</v>
      </c>
      <c r="I102" s="17">
        <f t="shared" si="95"/>
        <v>0</v>
      </c>
      <c r="J102" s="17">
        <f t="shared" si="95"/>
        <v>0</v>
      </c>
      <c r="K102" s="17">
        <f t="shared" si="95"/>
        <v>0</v>
      </c>
      <c r="L102" s="56"/>
      <c r="M102" s="17">
        <f t="shared" ref="M102" si="96">SUM(M103:M107)</f>
        <v>0</v>
      </c>
      <c r="N102" s="17">
        <f t="shared" ref="N102" si="97">SUM(N103:N107)</f>
        <v>182479</v>
      </c>
      <c r="O102" s="17">
        <f t="shared" ref="O102" si="98">SUM(O103:O107)</f>
        <v>182479</v>
      </c>
      <c r="P102" s="17">
        <f t="shared" ref="P102" si="99">SUM(P103:P107)</f>
        <v>182479</v>
      </c>
      <c r="Q102" s="17">
        <f t="shared" ref="Q102" si="100">SUM(Q103:Q107)</f>
        <v>182479</v>
      </c>
      <c r="R102" s="17">
        <f t="shared" ref="R102" si="101">SUM(R103:R107)</f>
        <v>0</v>
      </c>
      <c r="S102" s="17">
        <f t="shared" ref="S102" si="102">SUM(S103:S107)</f>
        <v>0</v>
      </c>
      <c r="T102" s="17">
        <f t="shared" ref="T102" si="103">SUM(T103:T107)</f>
        <v>0</v>
      </c>
      <c r="U102" s="17">
        <f t="shared" ref="U102" si="104">SUM(U103:U107)</f>
        <v>0</v>
      </c>
    </row>
    <row r="103" spans="1:21" ht="13.5" thickTop="1" thickBot="1" x14ac:dyDescent="0.3">
      <c r="A103" s="20" t="s">
        <v>187</v>
      </c>
      <c r="B103" s="21"/>
      <c r="C103" s="21"/>
      <c r="D103" s="21">
        <v>144213</v>
      </c>
      <c r="E103" s="21">
        <v>185215.25202000001</v>
      </c>
      <c r="F103" s="21">
        <v>182479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8"/>
      <c r="M103" s="21"/>
      <c r="N103" s="21">
        <f>F103</f>
        <v>182479</v>
      </c>
      <c r="O103" s="21">
        <f>SUM(F103:G103)</f>
        <v>182479</v>
      </c>
      <c r="P103" s="21">
        <f>SUM(F103:H103)</f>
        <v>182479</v>
      </c>
      <c r="Q103" s="21">
        <f>SUM(F103:I103)</f>
        <v>182479</v>
      </c>
      <c r="R103" s="21">
        <f>J103</f>
        <v>0</v>
      </c>
      <c r="S103" s="21">
        <f>SUM(J103:K103)</f>
        <v>0</v>
      </c>
      <c r="T103" s="21">
        <f>SUM(J103:K103)</f>
        <v>0</v>
      </c>
      <c r="U103" s="21">
        <f>SUM(J103:K103)</f>
        <v>0</v>
      </c>
    </row>
    <row r="104" spans="1:21" ht="13.5" hidden="1" thickTop="1" thickBot="1" x14ac:dyDescent="0.3">
      <c r="A104" s="4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8"/>
      <c r="M104" s="21"/>
      <c r="N104" s="21"/>
      <c r="O104" s="21"/>
      <c r="P104" s="21"/>
      <c r="Q104" s="21"/>
      <c r="R104" s="21"/>
      <c r="S104" s="21"/>
      <c r="T104" s="21"/>
      <c r="U104" s="21"/>
    </row>
    <row r="105" spans="1:21" ht="13.5" hidden="1" thickTop="1" thickBot="1" x14ac:dyDescent="0.3">
      <c r="A105" s="4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8"/>
      <c r="M105" s="21"/>
      <c r="N105" s="21"/>
      <c r="O105" s="21"/>
      <c r="P105" s="21"/>
      <c r="Q105" s="21"/>
      <c r="R105" s="21"/>
      <c r="S105" s="21"/>
      <c r="T105" s="21"/>
      <c r="U105" s="21"/>
    </row>
    <row r="106" spans="1:21" ht="13.5" hidden="1" thickTop="1" thickBot="1" x14ac:dyDescent="0.3">
      <c r="A106" s="4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8"/>
      <c r="M106" s="21"/>
      <c r="N106" s="21"/>
      <c r="O106" s="21"/>
      <c r="P106" s="21"/>
      <c r="Q106" s="21"/>
      <c r="R106" s="21"/>
      <c r="S106" s="21"/>
      <c r="T106" s="21"/>
      <c r="U106" s="21"/>
    </row>
    <row r="107" spans="1:21" ht="13.5" hidden="1" thickTop="1" thickBot="1" x14ac:dyDescent="0.3">
      <c r="A107" s="4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8"/>
      <c r="M107" s="21"/>
      <c r="N107" s="21"/>
      <c r="O107" s="21"/>
      <c r="P107" s="21"/>
      <c r="Q107" s="21"/>
      <c r="R107" s="21"/>
      <c r="S107" s="21"/>
      <c r="T107" s="21"/>
      <c r="U107" s="21"/>
    </row>
    <row r="108" spans="1:21" ht="13.5" thickTop="1" thickBot="1" x14ac:dyDescent="0.3">
      <c r="A108" s="4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8"/>
      <c r="M108" s="21"/>
      <c r="N108" s="21"/>
      <c r="O108" s="21"/>
      <c r="P108" s="21"/>
      <c r="Q108" s="21"/>
      <c r="R108" s="21"/>
      <c r="S108" s="21"/>
      <c r="T108" s="21"/>
      <c r="U108" s="21"/>
    </row>
    <row r="109" spans="1:21" ht="13.5" thickTop="1" thickBot="1" x14ac:dyDescent="0.3">
      <c r="A109" s="23" t="s">
        <v>188</v>
      </c>
      <c r="B109" s="21"/>
      <c r="C109" s="21"/>
      <c r="D109" s="17">
        <f t="shared" ref="D109:U109" si="105">D100+D102</f>
        <v>201302</v>
      </c>
      <c r="E109" s="17">
        <f t="shared" si="105"/>
        <v>246507.25202000001</v>
      </c>
      <c r="F109" s="17">
        <f t="shared" si="105"/>
        <v>258011</v>
      </c>
      <c r="G109" s="17">
        <f t="shared" si="105"/>
        <v>119645</v>
      </c>
      <c r="H109" s="17">
        <f t="shared" si="105"/>
        <v>123700</v>
      </c>
      <c r="I109" s="17">
        <f t="shared" si="105"/>
        <v>112245</v>
      </c>
      <c r="J109" s="17">
        <f t="shared" si="105"/>
        <v>117874</v>
      </c>
      <c r="K109" s="17">
        <f t="shared" si="105"/>
        <v>112030</v>
      </c>
      <c r="L109" s="8"/>
      <c r="M109" s="17">
        <f t="shared" si="105"/>
        <v>222378</v>
      </c>
      <c r="N109" s="17">
        <f t="shared" si="105"/>
        <v>258011</v>
      </c>
      <c r="O109" s="17">
        <f t="shared" si="105"/>
        <v>377656</v>
      </c>
      <c r="P109" s="17">
        <f t="shared" si="105"/>
        <v>501356</v>
      </c>
      <c r="Q109" s="17">
        <f t="shared" si="105"/>
        <v>613601</v>
      </c>
      <c r="R109" s="17">
        <f t="shared" si="105"/>
        <v>117874</v>
      </c>
      <c r="S109" s="17">
        <f t="shared" si="105"/>
        <v>229904</v>
      </c>
      <c r="T109" s="17">
        <f t="shared" si="105"/>
        <v>229904</v>
      </c>
      <c r="U109" s="17">
        <f t="shared" si="105"/>
        <v>229904</v>
      </c>
    </row>
    <row r="110" spans="1:21" ht="13.5" thickTop="1" thickBot="1" x14ac:dyDescent="0.3">
      <c r="A110" s="4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8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1:21" ht="13.5" thickTop="1" thickBot="1" x14ac:dyDescent="0.3"/>
    <row r="112" spans="1:21" ht="13.5" thickTop="1" thickBot="1" x14ac:dyDescent="0.3">
      <c r="A112" s="23" t="s">
        <v>197</v>
      </c>
      <c r="B112" s="17">
        <f t="shared" ref="B112:U112" si="106">-B131</f>
        <v>8892</v>
      </c>
      <c r="C112" s="17">
        <f t="shared" si="106"/>
        <v>10493</v>
      </c>
      <c r="D112" s="17">
        <f t="shared" si="106"/>
        <v>12393</v>
      </c>
      <c r="E112" s="17">
        <f t="shared" si="106"/>
        <v>13829</v>
      </c>
      <c r="F112" s="17">
        <f t="shared" si="106"/>
        <v>19050</v>
      </c>
      <c r="G112" s="17">
        <f t="shared" si="106"/>
        <v>44120</v>
      </c>
      <c r="H112" s="17">
        <f t="shared" si="106"/>
        <v>63204</v>
      </c>
      <c r="I112" s="17">
        <f t="shared" si="106"/>
        <v>25369</v>
      </c>
      <c r="J112" s="17">
        <f>-J131</f>
        <v>37955</v>
      </c>
      <c r="K112" s="17">
        <f t="shared" si="106"/>
        <v>36785</v>
      </c>
      <c r="L112" s="8"/>
      <c r="M112" s="17">
        <f t="shared" si="106"/>
        <v>0</v>
      </c>
      <c r="N112" s="17">
        <f>-N131</f>
        <v>19050</v>
      </c>
      <c r="O112" s="17">
        <f t="shared" si="106"/>
        <v>63170</v>
      </c>
      <c r="P112" s="17">
        <f t="shared" si="106"/>
        <v>126374</v>
      </c>
      <c r="Q112" s="17">
        <f>-Q131</f>
        <v>151743</v>
      </c>
      <c r="R112" s="17">
        <f t="shared" si="106"/>
        <v>37955</v>
      </c>
      <c r="S112" s="17">
        <f t="shared" si="106"/>
        <v>74740</v>
      </c>
      <c r="T112" s="17">
        <f t="shared" si="106"/>
        <v>74740</v>
      </c>
      <c r="U112" s="17">
        <f t="shared" si="106"/>
        <v>74740</v>
      </c>
    </row>
    <row r="113" spans="1:21" ht="13.5" thickTop="1" thickBot="1" x14ac:dyDescent="0.3">
      <c r="A113" s="4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8"/>
      <c r="M113" s="21"/>
      <c r="N113" s="21"/>
      <c r="O113" s="21"/>
      <c r="P113" s="21"/>
      <c r="Q113" s="21"/>
      <c r="R113" s="21"/>
      <c r="S113" s="21"/>
      <c r="T113" s="21"/>
      <c r="U113" s="21"/>
    </row>
    <row r="114" spans="1:21" ht="13.5" thickTop="1" thickBot="1" x14ac:dyDescent="0.3">
      <c r="A114" s="23" t="s">
        <v>196</v>
      </c>
      <c r="B114" s="17">
        <f t="shared" ref="B114:K114" si="107">SUM(B115:B120)</f>
        <v>0</v>
      </c>
      <c r="C114" s="17">
        <f t="shared" si="107"/>
        <v>0</v>
      </c>
      <c r="D114" s="17">
        <f t="shared" si="107"/>
        <v>-241291</v>
      </c>
      <c r="E114" s="17">
        <f t="shared" si="107"/>
        <v>-253940.25202000001</v>
      </c>
      <c r="F114" s="17">
        <f t="shared" si="107"/>
        <v>-249418</v>
      </c>
      <c r="G114" s="17">
        <f t="shared" si="107"/>
        <v>0</v>
      </c>
      <c r="H114" s="17">
        <f t="shared" si="107"/>
        <v>0</v>
      </c>
      <c r="I114" s="17">
        <f t="shared" si="107"/>
        <v>0</v>
      </c>
      <c r="J114" s="17">
        <f t="shared" si="107"/>
        <v>0</v>
      </c>
      <c r="K114" s="17">
        <f t="shared" si="107"/>
        <v>0</v>
      </c>
      <c r="L114" s="56"/>
      <c r="M114" s="17">
        <f t="shared" ref="M114:U114" si="108">SUM(M115:M120)</f>
        <v>0</v>
      </c>
      <c r="N114" s="17">
        <f t="shared" si="108"/>
        <v>-249418</v>
      </c>
      <c r="O114" s="17">
        <f t="shared" si="108"/>
        <v>-249418</v>
      </c>
      <c r="P114" s="17">
        <f t="shared" si="108"/>
        <v>-249418</v>
      </c>
      <c r="Q114" s="17">
        <f t="shared" si="108"/>
        <v>-249418</v>
      </c>
      <c r="R114" s="17">
        <f t="shared" si="108"/>
        <v>0</v>
      </c>
      <c r="S114" s="17">
        <f t="shared" si="108"/>
        <v>0</v>
      </c>
      <c r="T114" s="17">
        <f t="shared" si="108"/>
        <v>0</v>
      </c>
      <c r="U114" s="17">
        <f t="shared" si="108"/>
        <v>0</v>
      </c>
    </row>
    <row r="115" spans="1:21" ht="13.5" thickTop="1" thickBot="1" x14ac:dyDescent="0.3">
      <c r="A115" s="20" t="s">
        <v>187</v>
      </c>
      <c r="B115" s="21">
        <v>0</v>
      </c>
      <c r="C115" s="21">
        <v>0</v>
      </c>
      <c r="D115" s="21">
        <v>-241291</v>
      </c>
      <c r="E115" s="21">
        <v>-253940.25202000001</v>
      </c>
      <c r="F115" s="21">
        <v>-249418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8"/>
      <c r="M115" s="21"/>
      <c r="N115" s="21">
        <f>F115</f>
        <v>-249418</v>
      </c>
      <c r="O115" s="21">
        <f>SUM(F115:G115)</f>
        <v>-249418</v>
      </c>
      <c r="P115" s="21">
        <f>SUM(F115:H115)</f>
        <v>-249418</v>
      </c>
      <c r="Q115" s="21">
        <f>SUM(F115:I115)</f>
        <v>-249418</v>
      </c>
      <c r="R115" s="21">
        <f>J115</f>
        <v>0</v>
      </c>
      <c r="S115" s="21">
        <f>SUM(J115:K115)</f>
        <v>0</v>
      </c>
      <c r="T115" s="21">
        <f>SUM(J115:K115)</f>
        <v>0</v>
      </c>
      <c r="U115" s="21">
        <f>SUM(J115:K115)</f>
        <v>0</v>
      </c>
    </row>
    <row r="116" spans="1:21" ht="13.5" hidden="1" thickTop="1" thickBot="1" x14ac:dyDescent="0.3">
      <c r="A116" s="20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8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1:21" ht="13.5" hidden="1" thickTop="1" thickBot="1" x14ac:dyDescent="0.3">
      <c r="A117" s="20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8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1:21" ht="13.5" hidden="1" thickTop="1" thickBot="1" x14ac:dyDescent="0.3">
      <c r="A118" s="20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8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1:21" ht="13.5" hidden="1" thickTop="1" thickBot="1" x14ac:dyDescent="0.3">
      <c r="A119" s="20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8"/>
      <c r="M119" s="21"/>
      <c r="N119" s="21"/>
      <c r="O119" s="21"/>
      <c r="P119" s="21"/>
      <c r="Q119" s="21"/>
      <c r="R119" s="21"/>
      <c r="S119" s="21"/>
      <c r="T119" s="21"/>
      <c r="U119" s="21"/>
    </row>
    <row r="120" spans="1:21" ht="13.5" hidden="1" thickTop="1" thickBot="1" x14ac:dyDescent="0.3">
      <c r="A120" s="20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8"/>
      <c r="M120" s="21"/>
      <c r="N120" s="21"/>
      <c r="O120" s="21"/>
      <c r="P120" s="21"/>
      <c r="Q120" s="21"/>
      <c r="R120" s="21"/>
      <c r="S120" s="21"/>
      <c r="T120" s="21"/>
      <c r="U120" s="21"/>
    </row>
    <row r="121" spans="1:21" ht="13.5" thickTop="1" thickBot="1" x14ac:dyDescent="0.3">
      <c r="A121" s="20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8"/>
      <c r="M121" s="21"/>
      <c r="N121" s="21"/>
      <c r="O121" s="21"/>
      <c r="P121" s="21"/>
      <c r="Q121" s="21"/>
      <c r="R121" s="21"/>
      <c r="S121" s="21"/>
      <c r="T121" s="21"/>
      <c r="U121" s="21"/>
    </row>
    <row r="122" spans="1:21" ht="13.5" thickTop="1" thickBot="1" x14ac:dyDescent="0.3">
      <c r="A122" s="23" t="s">
        <v>198</v>
      </c>
      <c r="B122" s="17">
        <f t="shared" ref="B122:U122" si="109">B112+B114</f>
        <v>8892</v>
      </c>
      <c r="C122" s="17">
        <f t="shared" si="109"/>
        <v>10493</v>
      </c>
      <c r="D122" s="17">
        <f t="shared" si="109"/>
        <v>-228898</v>
      </c>
      <c r="E122" s="17">
        <f t="shared" si="109"/>
        <v>-240111.25202000001</v>
      </c>
      <c r="F122" s="17">
        <f t="shared" si="109"/>
        <v>-230368</v>
      </c>
      <c r="G122" s="17">
        <f t="shared" si="109"/>
        <v>44120</v>
      </c>
      <c r="H122" s="17">
        <f t="shared" si="109"/>
        <v>63204</v>
      </c>
      <c r="I122" s="17">
        <f t="shared" si="109"/>
        <v>25369</v>
      </c>
      <c r="J122" s="17">
        <f>J112+J114</f>
        <v>37955</v>
      </c>
      <c r="K122" s="17">
        <f t="shared" si="109"/>
        <v>36785</v>
      </c>
      <c r="L122" s="8"/>
      <c r="M122" s="17">
        <f t="shared" si="109"/>
        <v>0</v>
      </c>
      <c r="N122" s="17">
        <f t="shared" si="109"/>
        <v>-230368</v>
      </c>
      <c r="O122" s="17">
        <f t="shared" si="109"/>
        <v>-186248</v>
      </c>
      <c r="P122" s="17">
        <f t="shared" si="109"/>
        <v>-123044</v>
      </c>
      <c r="Q122" s="17">
        <f>Q112+Q114</f>
        <v>-97675</v>
      </c>
      <c r="R122" s="17">
        <f t="shared" si="109"/>
        <v>37955</v>
      </c>
      <c r="S122" s="17">
        <f t="shared" si="109"/>
        <v>74740</v>
      </c>
      <c r="T122" s="17">
        <f t="shared" si="109"/>
        <v>74740</v>
      </c>
      <c r="U122" s="17">
        <f t="shared" si="109"/>
        <v>74740</v>
      </c>
    </row>
    <row r="123" spans="1:21" ht="13" thickTop="1" x14ac:dyDescent="0.25"/>
    <row r="124" spans="1:21" ht="15" customHeight="1" thickBot="1" x14ac:dyDescent="0.3">
      <c r="A124" s="9" t="s">
        <v>195</v>
      </c>
      <c r="B124" s="10"/>
      <c r="C124" s="10"/>
      <c r="D124" s="10"/>
      <c r="E124" s="10" t="str">
        <f t="shared" ref="E124:S124" si="110">IF($A$6="PT",E$6,E$5)</f>
        <v>4T22</v>
      </c>
      <c r="F124" s="10" t="str">
        <f t="shared" si="110"/>
        <v>1T23</v>
      </c>
      <c r="G124" s="10" t="str">
        <f t="shared" si="110"/>
        <v>2T23</v>
      </c>
      <c r="H124" s="10" t="str">
        <f t="shared" si="110"/>
        <v>3T23</v>
      </c>
      <c r="I124" s="10" t="str">
        <f t="shared" si="110"/>
        <v>4T23</v>
      </c>
      <c r="J124" s="10" t="str">
        <f t="shared" si="110"/>
        <v>1T24</v>
      </c>
      <c r="K124" s="10" t="str">
        <f t="shared" si="110"/>
        <v>2T24</v>
      </c>
      <c r="L124" s="8"/>
      <c r="M124" s="10">
        <f t="shared" si="110"/>
        <v>2022</v>
      </c>
      <c r="N124" s="10" t="str">
        <f t="shared" si="110"/>
        <v>1T23</v>
      </c>
      <c r="O124" s="10" t="str">
        <f t="shared" si="110"/>
        <v>6M23</v>
      </c>
      <c r="P124" s="10" t="str">
        <f t="shared" si="110"/>
        <v>9M23</v>
      </c>
      <c r="Q124" s="10">
        <f t="shared" si="110"/>
        <v>2023</v>
      </c>
      <c r="R124" s="10" t="str">
        <f t="shared" si="110"/>
        <v>1T24</v>
      </c>
      <c r="S124" s="10" t="str">
        <f t="shared" si="110"/>
        <v>6M24</v>
      </c>
      <c r="T124" s="10"/>
      <c r="U124" s="10"/>
    </row>
    <row r="125" spans="1:21" ht="13.5" thickTop="1" thickBot="1" x14ac:dyDescent="0.3">
      <c r="A125" s="23" t="s">
        <v>192</v>
      </c>
      <c r="B125" s="17">
        <f t="shared" ref="B125" si="111">SUM(B126:B127)</f>
        <v>-8892</v>
      </c>
      <c r="C125" s="17">
        <f t="shared" ref="C125" si="112">SUM(C126:C127)</f>
        <v>-10493</v>
      </c>
      <c r="D125" s="17">
        <f t="shared" ref="D125" si="113">SUM(D126:D127)</f>
        <v>-12393</v>
      </c>
      <c r="E125" s="17">
        <f t="shared" ref="E125:K125" si="114">SUM(E126:E127)</f>
        <v>-13829</v>
      </c>
      <c r="F125" s="17">
        <f t="shared" si="114"/>
        <v>-19050</v>
      </c>
      <c r="G125" s="17">
        <f t="shared" si="114"/>
        <v>-44120</v>
      </c>
      <c r="H125" s="17">
        <f t="shared" si="114"/>
        <v>-63204</v>
      </c>
      <c r="I125" s="17">
        <f t="shared" si="114"/>
        <v>-42536</v>
      </c>
      <c r="J125" s="17">
        <f t="shared" si="114"/>
        <v>-44779</v>
      </c>
      <c r="K125" s="17">
        <f t="shared" si="114"/>
        <v>-42489</v>
      </c>
      <c r="L125" s="56"/>
      <c r="M125" s="17">
        <f t="shared" ref="M125" si="115">SUM(M126:M127)</f>
        <v>0</v>
      </c>
      <c r="N125" s="17">
        <f t="shared" ref="N125" si="116">SUM(N126:N127)</f>
        <v>-19050</v>
      </c>
      <c r="O125" s="17">
        <f t="shared" ref="O125" si="117">SUM(O126:O127)</f>
        <v>-63170</v>
      </c>
      <c r="P125" s="17">
        <f t="shared" ref="P125" si="118">SUM(P126:P127)</f>
        <v>-126374</v>
      </c>
      <c r="Q125" s="17">
        <f t="shared" ref="Q125" si="119">SUM(Q126:Q127)</f>
        <v>-168910</v>
      </c>
      <c r="R125" s="17">
        <f t="shared" ref="R125" si="120">SUM(R126:R127)</f>
        <v>-44779</v>
      </c>
      <c r="S125" s="17">
        <f t="shared" ref="S125" si="121">SUM(S126:S127)</f>
        <v>-87268</v>
      </c>
      <c r="T125" s="17">
        <f t="shared" ref="T125" si="122">SUM(T126:T127)</f>
        <v>-87268</v>
      </c>
      <c r="U125" s="17">
        <f t="shared" ref="U125" si="123">SUM(U126:U127)</f>
        <v>-87268</v>
      </c>
    </row>
    <row r="126" spans="1:21" ht="13.5" thickTop="1" thickBot="1" x14ac:dyDescent="0.3">
      <c r="A126" s="20" t="s">
        <v>190</v>
      </c>
      <c r="B126" s="21">
        <f t="shared" ref="B126:J127" si="124">B35</f>
        <v>-23128</v>
      </c>
      <c r="C126" s="21">
        <f t="shared" si="124"/>
        <v>7838</v>
      </c>
      <c r="D126" s="21">
        <f t="shared" si="124"/>
        <v>10150</v>
      </c>
      <c r="E126" s="21">
        <f t="shared" si="124"/>
        <v>49959</v>
      </c>
      <c r="F126" s="21">
        <f t="shared" si="124"/>
        <v>8551</v>
      </c>
      <c r="G126" s="21">
        <f t="shared" si="124"/>
        <v>16551</v>
      </c>
      <c r="H126" s="21">
        <f t="shared" si="124"/>
        <v>16019</v>
      </c>
      <c r="I126" s="21">
        <f t="shared" si="124"/>
        <v>22463</v>
      </c>
      <c r="J126" s="21">
        <f t="shared" si="124"/>
        <v>7244</v>
      </c>
      <c r="K126" s="21">
        <f t="shared" ref="K126" si="125">K35</f>
        <v>18610</v>
      </c>
      <c r="L126" s="8"/>
      <c r="M126" s="21"/>
      <c r="N126" s="21">
        <f>F126</f>
        <v>8551</v>
      </c>
      <c r="O126" s="21">
        <f>SUM(F126:G126)</f>
        <v>25102</v>
      </c>
      <c r="P126" s="21">
        <f>SUM(F126:H126)</f>
        <v>41121</v>
      </c>
      <c r="Q126" s="21">
        <f>SUM(F126:I126)</f>
        <v>63584</v>
      </c>
      <c r="R126" s="21">
        <f>J126</f>
        <v>7244</v>
      </c>
      <c r="S126" s="21">
        <f>SUM(J126:K126)</f>
        <v>25854</v>
      </c>
      <c r="T126" s="21">
        <f>SUM(J126:K126)</f>
        <v>25854</v>
      </c>
      <c r="U126" s="21">
        <f>SUM(J126:K126)</f>
        <v>25854</v>
      </c>
    </row>
    <row r="127" spans="1:21" ht="13.5" thickTop="1" thickBot="1" x14ac:dyDescent="0.3">
      <c r="A127" s="20" t="s">
        <v>191</v>
      </c>
      <c r="B127" s="21">
        <f t="shared" si="124"/>
        <v>14236</v>
      </c>
      <c r="C127" s="21">
        <f t="shared" si="124"/>
        <v>-18331</v>
      </c>
      <c r="D127" s="21">
        <f t="shared" si="124"/>
        <v>-22543</v>
      </c>
      <c r="E127" s="21">
        <f t="shared" si="124"/>
        <v>-63788</v>
      </c>
      <c r="F127" s="21">
        <f t="shared" si="124"/>
        <v>-27601</v>
      </c>
      <c r="G127" s="21">
        <f t="shared" si="124"/>
        <v>-60671</v>
      </c>
      <c r="H127" s="21">
        <f t="shared" si="124"/>
        <v>-79223</v>
      </c>
      <c r="I127" s="21">
        <f t="shared" si="124"/>
        <v>-64999</v>
      </c>
      <c r="J127" s="21">
        <f t="shared" si="124"/>
        <v>-52023</v>
      </c>
      <c r="K127" s="21">
        <f t="shared" ref="K127" si="126">K36</f>
        <v>-61099</v>
      </c>
      <c r="L127" s="8"/>
      <c r="M127" s="21"/>
      <c r="N127" s="21">
        <f>F127</f>
        <v>-27601</v>
      </c>
      <c r="O127" s="21">
        <f>SUM(F127:G127)</f>
        <v>-88272</v>
      </c>
      <c r="P127" s="21">
        <f>SUM(F127:H127)</f>
        <v>-167495</v>
      </c>
      <c r="Q127" s="21">
        <f>SUM(F127:I127)</f>
        <v>-232494</v>
      </c>
      <c r="R127" s="21">
        <f>J127</f>
        <v>-52023</v>
      </c>
      <c r="S127" s="21">
        <f>SUM(J127:K127)</f>
        <v>-113122</v>
      </c>
      <c r="T127" s="21">
        <f>SUM(J127:K127)</f>
        <v>-113122</v>
      </c>
      <c r="U127" s="21">
        <f>SUM(J127:K127)</f>
        <v>-113122</v>
      </c>
    </row>
    <row r="128" spans="1:21" ht="13.5" thickTop="1" thickBot="1" x14ac:dyDescent="0.3">
      <c r="A128" s="4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8"/>
      <c r="M128" s="21"/>
      <c r="N128" s="21"/>
      <c r="O128" s="21"/>
      <c r="P128" s="21"/>
      <c r="Q128" s="21"/>
      <c r="R128" s="21"/>
      <c r="S128" s="21"/>
      <c r="T128" s="21"/>
      <c r="U128" s="21"/>
    </row>
    <row r="129" spans="1:21" ht="13.5" thickTop="1" thickBot="1" x14ac:dyDescent="0.3">
      <c r="A129" s="20" t="s">
        <v>193</v>
      </c>
      <c r="B129" s="21">
        <v>0</v>
      </c>
      <c r="C129" s="21">
        <v>0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-17167</v>
      </c>
      <c r="J129" s="21">
        <v>-6824</v>
      </c>
      <c r="K129" s="21">
        <v>-5704</v>
      </c>
      <c r="L129" s="8"/>
      <c r="M129" s="21"/>
      <c r="N129" s="21">
        <f>F129</f>
        <v>0</v>
      </c>
      <c r="O129" s="21">
        <f>SUM(F129:G129)</f>
        <v>0</v>
      </c>
      <c r="P129" s="21">
        <f>SUM(F129:H129)</f>
        <v>0</v>
      </c>
      <c r="Q129" s="21">
        <f>SUM(F129:I129)</f>
        <v>-17167</v>
      </c>
      <c r="R129" s="21">
        <f>J129</f>
        <v>-6824</v>
      </c>
      <c r="S129" s="21">
        <f>SUM(J129:K129)</f>
        <v>-12528</v>
      </c>
      <c r="T129" s="21">
        <f>SUM(J129:K129)</f>
        <v>-12528</v>
      </c>
      <c r="U129" s="21">
        <f>SUM(J129:K129)</f>
        <v>-12528</v>
      </c>
    </row>
    <row r="130" spans="1:21" ht="13.5" thickTop="1" thickBot="1" x14ac:dyDescent="0.3">
      <c r="A130" s="4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8"/>
      <c r="M130" s="21"/>
      <c r="N130" s="21"/>
      <c r="O130" s="21"/>
      <c r="P130" s="21"/>
      <c r="Q130" s="21"/>
      <c r="R130" s="21"/>
      <c r="S130" s="21"/>
      <c r="T130" s="21"/>
      <c r="U130" s="21"/>
    </row>
    <row r="131" spans="1:21" ht="13.5" thickTop="1" thickBot="1" x14ac:dyDescent="0.3">
      <c r="A131" s="23" t="s">
        <v>194</v>
      </c>
      <c r="B131" s="17">
        <f>B125-B129</f>
        <v>-8892</v>
      </c>
      <c r="C131" s="17">
        <f t="shared" ref="C131:U131" si="127">C125-C129</f>
        <v>-10493</v>
      </c>
      <c r="D131" s="17">
        <f t="shared" si="127"/>
        <v>-12393</v>
      </c>
      <c r="E131" s="17">
        <f t="shared" si="127"/>
        <v>-13829</v>
      </c>
      <c r="F131" s="17">
        <f t="shared" si="127"/>
        <v>-19050</v>
      </c>
      <c r="G131" s="17">
        <f t="shared" si="127"/>
        <v>-44120</v>
      </c>
      <c r="H131" s="17">
        <f t="shared" si="127"/>
        <v>-63204</v>
      </c>
      <c r="I131" s="17">
        <f t="shared" si="127"/>
        <v>-25369</v>
      </c>
      <c r="J131" s="17">
        <f t="shared" si="127"/>
        <v>-37955</v>
      </c>
      <c r="K131" s="17">
        <f t="shared" si="127"/>
        <v>-36785</v>
      </c>
      <c r="L131" s="56"/>
      <c r="M131" s="17">
        <f t="shared" si="127"/>
        <v>0</v>
      </c>
      <c r="N131" s="17">
        <f t="shared" si="127"/>
        <v>-19050</v>
      </c>
      <c r="O131" s="17">
        <f t="shared" si="127"/>
        <v>-63170</v>
      </c>
      <c r="P131" s="17">
        <f t="shared" si="127"/>
        <v>-126374</v>
      </c>
      <c r="Q131" s="17">
        <f>Q125-Q129</f>
        <v>-151743</v>
      </c>
      <c r="R131" s="17">
        <f t="shared" si="127"/>
        <v>-37955</v>
      </c>
      <c r="S131" s="17">
        <f t="shared" si="127"/>
        <v>-74740</v>
      </c>
      <c r="T131" s="17">
        <f t="shared" si="127"/>
        <v>-74740</v>
      </c>
      <c r="U131" s="17">
        <f t="shared" si="127"/>
        <v>-74740</v>
      </c>
    </row>
    <row r="132" spans="1:21" ht="13" thickTop="1" x14ac:dyDescent="0.25"/>
  </sheetData>
  <phoneticPr fontId="4" type="noConversion"/>
  <dataValidations disablePrompts="1" count="1">
    <dataValidation type="list" showInputMessage="1" showErrorMessage="1" sqref="A6" xr:uid="{EB4F0706-454E-492A-ADCD-96D2D8A0109D}">
      <formula1>$A$1:$A$2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22:U22 N29:U29 M31:U3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736DB-C843-4F6C-90F4-B6D6BA5E20D8}">
  <sheetPr codeName="Planilha2">
    <tabColor rgb="FFF15A22"/>
  </sheetPr>
  <dimension ref="A1:X83"/>
  <sheetViews>
    <sheetView showGridLines="0" zoomScale="90" zoomScaleNormal="90" workbookViewId="0">
      <pane xSplit="1" ySplit="7" topLeftCell="E8" activePane="bottomRight" state="frozen"/>
      <selection activeCell="I13" sqref="I13"/>
      <selection pane="topRight" activeCell="I13" sqref="I13"/>
      <selection pane="bottomLeft" activeCell="I13" sqref="I13"/>
      <selection pane="bottomRight" activeCell="E8" sqref="E8"/>
    </sheetView>
  </sheetViews>
  <sheetFormatPr defaultColWidth="9.36328125" defaultRowHeight="12.5" outlineLevelCol="1" x14ac:dyDescent="0.25"/>
  <cols>
    <col min="1" max="1" width="52.36328125" style="5" customWidth="1"/>
    <col min="2" max="4" width="12.6328125" style="5" hidden="1" customWidth="1" outlineLevel="1"/>
    <col min="5" max="5" width="12.6328125" style="5" bestFit="1" customWidth="1" collapsed="1"/>
    <col min="6" max="6" width="12.6328125" style="5" hidden="1" customWidth="1" outlineLevel="1"/>
    <col min="7" max="8" width="13.36328125" style="5" hidden="1" customWidth="1" outlineLevel="1"/>
    <col min="9" max="9" width="11.6328125" style="5" bestFit="1" customWidth="1" collapsed="1"/>
    <col min="10" max="10" width="11.6328125" style="5" bestFit="1" customWidth="1" outlineLevel="1"/>
    <col min="11" max="11" width="11" style="5" bestFit="1" customWidth="1" outlineLevel="1"/>
    <col min="12" max="12" width="2.36328125" style="5" customWidth="1"/>
    <col min="13" max="13" width="12.6328125" style="5" bestFit="1" customWidth="1" collapsed="1"/>
    <col min="14" max="14" width="12.6328125" style="5" hidden="1" customWidth="1" outlineLevel="1" collapsed="1"/>
    <col min="15" max="16" width="13.36328125" style="5" hidden="1" customWidth="1" outlineLevel="1" collapsed="1"/>
    <col min="17" max="17" width="11.36328125" style="5" bestFit="1" customWidth="1" collapsed="1"/>
    <col min="18" max="18" width="11.36328125" style="5" hidden="1" customWidth="1" outlineLevel="1" collapsed="1"/>
    <col min="19" max="19" width="10.36328125" style="5" customWidth="1" outlineLevel="1" collapsed="1"/>
    <col min="20" max="20" width="10.36328125" style="5" hidden="1" customWidth="1" outlineLevel="1" collapsed="1"/>
    <col min="21" max="21" width="10.36328125" style="5" hidden="1" customWidth="1"/>
    <col min="22" max="23" width="6.54296875" style="5" hidden="1" customWidth="1"/>
    <col min="24" max="24" width="6.36328125" style="5" hidden="1" customWidth="1"/>
    <col min="25" max="25" width="6.36328125" style="5" customWidth="1"/>
    <col min="26" max="28" width="12.36328125" style="5" customWidth="1"/>
    <col min="29" max="30" width="12.36328125" style="5" bestFit="1" customWidth="1"/>
    <col min="31" max="16384" width="9.36328125" style="5"/>
  </cols>
  <sheetData>
    <row r="1" spans="1:21" ht="15.65" customHeight="1" x14ac:dyDescent="0.25">
      <c r="A1" s="42"/>
    </row>
    <row r="2" spans="1:21" ht="15.65" customHeight="1" x14ac:dyDescent="0.25">
      <c r="A2" s="42"/>
    </row>
    <row r="3" spans="1:21" ht="15.65" customHeight="1" x14ac:dyDescent="0.25">
      <c r="A3" s="42"/>
      <c r="G3" s="43"/>
    </row>
    <row r="4" spans="1:21" ht="15.65" customHeight="1" x14ac:dyDescent="0.25">
      <c r="A4" s="42"/>
      <c r="G4" s="43"/>
    </row>
    <row r="5" spans="1:21" ht="15.65" customHeight="1" x14ac:dyDescent="0.25">
      <c r="A5" s="1"/>
      <c r="B5" s="44"/>
      <c r="C5" s="44"/>
      <c r="D5" s="44"/>
      <c r="E5" s="44"/>
      <c r="F5" s="44"/>
      <c r="G5" s="44"/>
      <c r="H5" s="44"/>
      <c r="I5" s="45"/>
      <c r="J5" s="44"/>
      <c r="K5" s="44"/>
      <c r="L5" s="4"/>
      <c r="M5" s="44"/>
      <c r="N5" s="44"/>
      <c r="O5" s="44"/>
      <c r="P5" s="44"/>
      <c r="Q5" s="44"/>
      <c r="R5" s="44"/>
      <c r="S5" s="44"/>
      <c r="T5" s="44"/>
      <c r="U5" s="44"/>
    </row>
    <row r="6" spans="1:21" ht="15.65" customHeight="1" x14ac:dyDescent="0.25">
      <c r="A6" s="42" t="s">
        <v>0</v>
      </c>
    </row>
    <row r="7" spans="1:21" ht="15" customHeight="1" x14ac:dyDescent="0.25">
      <c r="A7" s="9" t="s">
        <v>49</v>
      </c>
      <c r="B7" s="14" t="str">
        <f>DRE!B$7</f>
        <v>1T22</v>
      </c>
      <c r="C7" s="14" t="str">
        <f>DRE!C$7</f>
        <v>2T22</v>
      </c>
      <c r="D7" s="14" t="str">
        <f>DRE!D$7</f>
        <v>3T22</v>
      </c>
      <c r="E7" s="14" t="str">
        <f>DRE!E$7</f>
        <v>4T22</v>
      </c>
      <c r="F7" s="14" t="str">
        <f>DRE!F$7</f>
        <v>1T23</v>
      </c>
      <c r="G7" s="14" t="str">
        <f>DRE!G$7</f>
        <v>2T23</v>
      </c>
      <c r="H7" s="14" t="str">
        <f>DRE!H$7</f>
        <v>3T23</v>
      </c>
      <c r="I7" s="14" t="str">
        <f>DRE!I$7</f>
        <v>4T23</v>
      </c>
      <c r="J7" s="14" t="str">
        <f>DRE!J$7</f>
        <v>1T24</v>
      </c>
      <c r="K7" s="14" t="str">
        <f>DRE!K$7</f>
        <v>2T24</v>
      </c>
      <c r="L7" s="4"/>
      <c r="M7" s="46">
        <f>DRE!M$7</f>
        <v>2022</v>
      </c>
      <c r="N7" s="46" t="str">
        <f>DRE!N$7</f>
        <v>1T23</v>
      </c>
      <c r="O7" s="46" t="str">
        <f>DRE!O$7</f>
        <v>6M23</v>
      </c>
      <c r="P7" s="46" t="str">
        <f>DRE!P$7</f>
        <v>9M23</v>
      </c>
      <c r="Q7" s="46">
        <f>DRE!Q$7</f>
        <v>2023</v>
      </c>
      <c r="R7" s="46" t="str">
        <f>DRE!R$7</f>
        <v>1T24</v>
      </c>
      <c r="S7" s="46" t="str">
        <f>DRE!S$7</f>
        <v>6M24</v>
      </c>
      <c r="T7" s="46" t="str">
        <f>DRE!T$7</f>
        <v>9M24</v>
      </c>
      <c r="U7" s="46">
        <f>DRE!U$7</f>
        <v>2024</v>
      </c>
    </row>
    <row r="8" spans="1:21" ht="15" customHeight="1" thickBot="1" x14ac:dyDescent="0.3">
      <c r="A8" s="12" t="s">
        <v>26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4"/>
      <c r="M8" s="13"/>
      <c r="N8" s="13"/>
      <c r="O8" s="13"/>
      <c r="P8" s="13"/>
      <c r="Q8" s="13"/>
      <c r="R8" s="13"/>
      <c r="S8" s="13"/>
      <c r="T8" s="13"/>
      <c r="U8" s="13"/>
    </row>
    <row r="9" spans="1:21" ht="15" customHeight="1" thickTop="1" thickBot="1" x14ac:dyDescent="0.3">
      <c r="A9" s="47" t="s">
        <v>50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6"/>
      <c r="M9" s="17"/>
      <c r="N9" s="17"/>
      <c r="O9" s="17"/>
      <c r="P9" s="17"/>
      <c r="Q9" s="17"/>
      <c r="R9" s="17"/>
      <c r="S9" s="17"/>
      <c r="T9" s="17"/>
      <c r="U9" s="13"/>
    </row>
    <row r="10" spans="1:21" ht="15" customHeight="1" thickTop="1" thickBot="1" x14ac:dyDescent="0.3">
      <c r="A10" s="23" t="s">
        <v>51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6"/>
      <c r="M10" s="17"/>
      <c r="N10" s="17"/>
      <c r="O10" s="17"/>
      <c r="P10" s="17"/>
      <c r="Q10" s="17"/>
      <c r="R10" s="17"/>
      <c r="S10" s="17"/>
      <c r="T10" s="17"/>
      <c r="U10" s="13"/>
    </row>
    <row r="11" spans="1:21" ht="15" customHeight="1" thickTop="1" thickBot="1" x14ac:dyDescent="0.3">
      <c r="A11" s="20" t="s">
        <v>52</v>
      </c>
      <c r="B11" s="21"/>
      <c r="C11" s="21"/>
      <c r="D11" s="21"/>
      <c r="E11" s="21">
        <v>39569</v>
      </c>
      <c r="F11" s="21">
        <v>235584</v>
      </c>
      <c r="G11" s="21">
        <v>150314</v>
      </c>
      <c r="H11" s="21">
        <v>233656</v>
      </c>
      <c r="I11" s="21">
        <v>218788</v>
      </c>
      <c r="J11" s="21">
        <v>135755</v>
      </c>
      <c r="K11" s="21">
        <v>214584</v>
      </c>
      <c r="L11" s="4"/>
      <c r="M11" s="21">
        <f>E11</f>
        <v>39569</v>
      </c>
      <c r="N11" s="21">
        <f>F11</f>
        <v>235584</v>
      </c>
      <c r="O11" s="21">
        <f>G11</f>
        <v>150314</v>
      </c>
      <c r="P11" s="21">
        <f>H11</f>
        <v>233656</v>
      </c>
      <c r="Q11" s="21">
        <f>I11</f>
        <v>218788</v>
      </c>
      <c r="R11" s="21">
        <f>J11</f>
        <v>135755</v>
      </c>
      <c r="S11" s="21">
        <f>K11</f>
        <v>214584</v>
      </c>
      <c r="T11" s="21" t="e">
        <f>#REF!</f>
        <v>#REF!</v>
      </c>
      <c r="U11" s="21" t="e">
        <f>#REF!</f>
        <v>#REF!</v>
      </c>
    </row>
    <row r="12" spans="1:21" ht="15" customHeight="1" thickTop="1" thickBot="1" x14ac:dyDescent="0.3">
      <c r="A12" s="20" t="s">
        <v>53</v>
      </c>
      <c r="B12" s="21"/>
      <c r="C12" s="21"/>
      <c r="D12" s="21"/>
      <c r="E12" s="21">
        <v>63777</v>
      </c>
      <c r="F12" s="21">
        <v>88675</v>
      </c>
      <c r="G12" s="21">
        <v>123135</v>
      </c>
      <c r="H12" s="21">
        <v>127567</v>
      </c>
      <c r="I12" s="21">
        <v>133415</v>
      </c>
      <c r="J12" s="21">
        <v>142536</v>
      </c>
      <c r="K12" s="21">
        <v>163310</v>
      </c>
      <c r="L12" s="4"/>
      <c r="M12" s="21">
        <f>E12</f>
        <v>63777</v>
      </c>
      <c r="N12" s="21">
        <f>F12</f>
        <v>88675</v>
      </c>
      <c r="O12" s="21">
        <f>G12</f>
        <v>123135</v>
      </c>
      <c r="P12" s="21">
        <f>H12</f>
        <v>127567</v>
      </c>
      <c r="Q12" s="21">
        <f>I12</f>
        <v>133415</v>
      </c>
      <c r="R12" s="21">
        <f>J12</f>
        <v>142536</v>
      </c>
      <c r="S12" s="21">
        <f>K12</f>
        <v>163310</v>
      </c>
      <c r="T12" s="21" t="e">
        <f>#REF!</f>
        <v>#REF!</v>
      </c>
      <c r="U12" s="21" t="e">
        <f>#REF!</f>
        <v>#REF!</v>
      </c>
    </row>
    <row r="13" spans="1:21" ht="15" customHeight="1" thickTop="1" thickBot="1" x14ac:dyDescent="0.3">
      <c r="A13" s="20" t="s">
        <v>182</v>
      </c>
      <c r="B13" s="21"/>
      <c r="C13" s="21"/>
      <c r="D13" s="21"/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4"/>
      <c r="M13" s="21">
        <f>E13</f>
        <v>0</v>
      </c>
      <c r="N13" s="21">
        <f>F13</f>
        <v>0</v>
      </c>
      <c r="O13" s="21">
        <f>G13</f>
        <v>0</v>
      </c>
      <c r="P13" s="21">
        <f>H13</f>
        <v>0</v>
      </c>
      <c r="Q13" s="21">
        <f>I13</f>
        <v>0</v>
      </c>
      <c r="R13" s="21">
        <f>J13</f>
        <v>0</v>
      </c>
      <c r="S13" s="21">
        <f>K13</f>
        <v>0</v>
      </c>
      <c r="T13" s="21" t="e">
        <f>#REF!</f>
        <v>#REF!</v>
      </c>
      <c r="U13" s="21" t="e">
        <f>#REF!</f>
        <v>#REF!</v>
      </c>
    </row>
    <row r="14" spans="1:21" ht="15" customHeight="1" thickTop="1" thickBot="1" x14ac:dyDescent="0.3">
      <c r="A14" s="20" t="s">
        <v>54</v>
      </c>
      <c r="B14" s="21"/>
      <c r="C14" s="21"/>
      <c r="D14" s="21"/>
      <c r="E14" s="21"/>
      <c r="F14" s="21"/>
      <c r="G14" s="21"/>
      <c r="H14" s="21"/>
      <c r="I14" s="21"/>
      <c r="J14" s="21"/>
      <c r="K14" s="21">
        <v>0</v>
      </c>
      <c r="L14" s="4"/>
      <c r="M14" s="21"/>
      <c r="N14" s="21"/>
      <c r="O14" s="21"/>
      <c r="P14" s="21"/>
      <c r="Q14" s="21"/>
      <c r="R14" s="21"/>
      <c r="S14" s="21"/>
      <c r="T14" s="21"/>
      <c r="U14" s="21"/>
    </row>
    <row r="15" spans="1:21" ht="15" customHeight="1" thickTop="1" thickBot="1" x14ac:dyDescent="0.3">
      <c r="A15" s="20" t="s">
        <v>55</v>
      </c>
      <c r="B15" s="21"/>
      <c r="C15" s="21"/>
      <c r="D15" s="21"/>
      <c r="E15" s="21">
        <v>14359</v>
      </c>
      <c r="F15" s="21">
        <v>18566</v>
      </c>
      <c r="G15" s="21">
        <v>18557</v>
      </c>
      <c r="H15" s="21">
        <v>23112</v>
      </c>
      <c r="I15" s="21">
        <v>24837</v>
      </c>
      <c r="J15" s="21">
        <v>24339</v>
      </c>
      <c r="K15" s="21">
        <v>28575</v>
      </c>
      <c r="L15" s="4"/>
      <c r="M15" s="21">
        <f>E15</f>
        <v>14359</v>
      </c>
      <c r="N15" s="21">
        <f>F15</f>
        <v>18566</v>
      </c>
      <c r="O15" s="21">
        <f>G15</f>
        <v>18557</v>
      </c>
      <c r="P15" s="21">
        <f>H15</f>
        <v>23112</v>
      </c>
      <c r="Q15" s="21">
        <f>I15</f>
        <v>24837</v>
      </c>
      <c r="R15" s="21">
        <f>J15</f>
        <v>24339</v>
      </c>
      <c r="S15" s="21">
        <f>K15</f>
        <v>28575</v>
      </c>
      <c r="T15" s="21" t="e">
        <f>#REF!</f>
        <v>#REF!</v>
      </c>
      <c r="U15" s="21" t="e">
        <f>#REF!</f>
        <v>#REF!</v>
      </c>
    </row>
    <row r="16" spans="1:21" ht="15" customHeight="1" thickTop="1" thickBot="1" x14ac:dyDescent="0.3">
      <c r="A16" s="20" t="s">
        <v>56</v>
      </c>
      <c r="B16" s="21"/>
      <c r="C16" s="21"/>
      <c r="D16" s="21"/>
      <c r="E16" s="21">
        <v>0</v>
      </c>
      <c r="F16" s="21"/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4"/>
      <c r="M16" s="21">
        <f>E16</f>
        <v>0</v>
      </c>
      <c r="N16" s="21">
        <f>F16</f>
        <v>0</v>
      </c>
      <c r="O16" s="21">
        <f>G16</f>
        <v>0</v>
      </c>
      <c r="P16" s="21">
        <f>H16</f>
        <v>0</v>
      </c>
      <c r="Q16" s="21">
        <f>I16</f>
        <v>0</v>
      </c>
      <c r="R16" s="21">
        <f>J16</f>
        <v>0</v>
      </c>
      <c r="S16" s="21">
        <f>K16</f>
        <v>0</v>
      </c>
      <c r="T16" s="21" t="e">
        <f>#REF!</f>
        <v>#REF!</v>
      </c>
      <c r="U16" s="21" t="e">
        <f>#REF!</f>
        <v>#REF!</v>
      </c>
    </row>
    <row r="17" spans="1:21" ht="15" customHeight="1" thickTop="1" thickBot="1" x14ac:dyDescent="0.3">
      <c r="A17" s="20" t="s">
        <v>57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4"/>
      <c r="M17" s="21">
        <f>E17</f>
        <v>0</v>
      </c>
      <c r="N17" s="21">
        <f>F17</f>
        <v>0</v>
      </c>
      <c r="O17" s="21">
        <f>G17</f>
        <v>0</v>
      </c>
      <c r="P17" s="21">
        <f>H17</f>
        <v>0</v>
      </c>
      <c r="Q17" s="21">
        <f>I17</f>
        <v>0</v>
      </c>
      <c r="R17" s="21">
        <f>J17</f>
        <v>0</v>
      </c>
      <c r="S17" s="21">
        <f>K17</f>
        <v>0</v>
      </c>
      <c r="T17" s="21" t="e">
        <f>#REF!</f>
        <v>#REF!</v>
      </c>
      <c r="U17" s="21" t="e">
        <f>#REF!</f>
        <v>#REF!</v>
      </c>
    </row>
    <row r="18" spans="1:21" ht="15" customHeight="1" thickTop="1" thickBot="1" x14ac:dyDescent="0.3">
      <c r="A18" s="20" t="s">
        <v>58</v>
      </c>
      <c r="B18" s="21"/>
      <c r="C18" s="21"/>
      <c r="D18" s="21"/>
      <c r="E18" s="21">
        <v>5489</v>
      </c>
      <c r="F18" s="21"/>
      <c r="G18" s="21">
        <v>1166</v>
      </c>
      <c r="H18" s="21">
        <v>9374</v>
      </c>
      <c r="I18" s="21">
        <v>1505</v>
      </c>
      <c r="J18" s="21">
        <v>9718</v>
      </c>
      <c r="K18" s="21">
        <v>2000</v>
      </c>
      <c r="L18" s="4"/>
      <c r="M18" s="21">
        <f>E18</f>
        <v>5489</v>
      </c>
      <c r="N18" s="21">
        <f>F18</f>
        <v>0</v>
      </c>
      <c r="O18" s="21">
        <f>G18</f>
        <v>1166</v>
      </c>
      <c r="P18" s="21">
        <f>H18</f>
        <v>9374</v>
      </c>
      <c r="Q18" s="21">
        <f>I18</f>
        <v>1505</v>
      </c>
      <c r="R18" s="21">
        <f>J18</f>
        <v>9718</v>
      </c>
      <c r="S18" s="21">
        <f>K18</f>
        <v>2000</v>
      </c>
      <c r="T18" s="21" t="e">
        <f>#REF!</f>
        <v>#REF!</v>
      </c>
      <c r="U18" s="21" t="e">
        <f>#REF!</f>
        <v>#REF!</v>
      </c>
    </row>
    <row r="19" spans="1:21" ht="15" customHeight="1" thickTop="1" thickBot="1" x14ac:dyDescent="0.3">
      <c r="A19" s="20" t="s">
        <v>59</v>
      </c>
      <c r="B19" s="21"/>
      <c r="C19" s="21"/>
      <c r="D19" s="21"/>
      <c r="E19" s="21">
        <v>0</v>
      </c>
      <c r="F19" s="21">
        <v>11864</v>
      </c>
      <c r="G19" s="21">
        <v>17001</v>
      </c>
      <c r="H19" s="21">
        <v>0</v>
      </c>
      <c r="I19" s="21">
        <v>6789</v>
      </c>
      <c r="J19" s="21">
        <v>21383</v>
      </c>
      <c r="K19" s="21">
        <v>16814</v>
      </c>
      <c r="L19" s="4"/>
      <c r="M19" s="21">
        <f>E19</f>
        <v>0</v>
      </c>
      <c r="N19" s="21">
        <f>F19</f>
        <v>11864</v>
      </c>
      <c r="O19" s="21">
        <f>G19</f>
        <v>17001</v>
      </c>
      <c r="P19" s="21">
        <f>H19</f>
        <v>0</v>
      </c>
      <c r="Q19" s="21">
        <f>I19</f>
        <v>6789</v>
      </c>
      <c r="R19" s="21">
        <f>J19</f>
        <v>21383</v>
      </c>
      <c r="S19" s="21">
        <f>K19</f>
        <v>16814</v>
      </c>
      <c r="T19" s="21" t="e">
        <f>#REF!</f>
        <v>#REF!</v>
      </c>
      <c r="U19" s="21" t="e">
        <f>#REF!</f>
        <v>#REF!</v>
      </c>
    </row>
    <row r="20" spans="1:21" ht="15" customHeight="1" thickTop="1" thickBot="1" x14ac:dyDescent="0.3">
      <c r="A20" s="20" t="s">
        <v>60</v>
      </c>
      <c r="B20" s="21"/>
      <c r="C20" s="21"/>
      <c r="D20" s="21"/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4"/>
      <c r="M20" s="21">
        <f>E20</f>
        <v>0</v>
      </c>
      <c r="N20" s="21">
        <f>F20</f>
        <v>0</v>
      </c>
      <c r="O20" s="21">
        <f>G20</f>
        <v>0</v>
      </c>
      <c r="P20" s="21">
        <f>H20</f>
        <v>0</v>
      </c>
      <c r="Q20" s="21">
        <f>I20</f>
        <v>0</v>
      </c>
      <c r="R20" s="21">
        <f>J20</f>
        <v>0</v>
      </c>
      <c r="S20" s="21">
        <f>K20</f>
        <v>0</v>
      </c>
      <c r="T20" s="21" t="e">
        <f>#REF!</f>
        <v>#REF!</v>
      </c>
      <c r="U20" s="21" t="e">
        <f>#REF!</f>
        <v>#REF!</v>
      </c>
    </row>
    <row r="21" spans="1:21" ht="15" customHeight="1" thickTop="1" thickBot="1" x14ac:dyDescent="0.3">
      <c r="A21" s="20" t="s">
        <v>61</v>
      </c>
      <c r="B21" s="21"/>
      <c r="C21" s="21"/>
      <c r="D21" s="21"/>
      <c r="E21" s="21">
        <v>19504</v>
      </c>
      <c r="F21" s="21">
        <v>27871</v>
      </c>
      <c r="G21" s="21">
        <v>66507</v>
      </c>
      <c r="H21" s="21">
        <v>73919</v>
      </c>
      <c r="I21" s="21">
        <v>56740</v>
      </c>
      <c r="J21" s="21">
        <v>36481</v>
      </c>
      <c r="K21" s="21">
        <v>43236</v>
      </c>
      <c r="L21" s="4"/>
      <c r="M21" s="21">
        <f>E21</f>
        <v>19504</v>
      </c>
      <c r="N21" s="21">
        <f>F21</f>
        <v>27871</v>
      </c>
      <c r="O21" s="21">
        <f>G21</f>
        <v>66507</v>
      </c>
      <c r="P21" s="21">
        <f>H21</f>
        <v>73919</v>
      </c>
      <c r="Q21" s="21">
        <f>I21</f>
        <v>56740</v>
      </c>
      <c r="R21" s="21">
        <f>J21</f>
        <v>36481</v>
      </c>
      <c r="S21" s="21">
        <f>K21</f>
        <v>43236</v>
      </c>
      <c r="T21" s="21" t="e">
        <f>#REF!</f>
        <v>#REF!</v>
      </c>
      <c r="U21" s="21" t="e">
        <f>#REF!</f>
        <v>#REF!</v>
      </c>
    </row>
    <row r="22" spans="1:21" ht="15" customHeight="1" thickTop="1" thickBot="1" x14ac:dyDescent="0.3">
      <c r="A22" s="23" t="s">
        <v>62</v>
      </c>
      <c r="B22" s="17"/>
      <c r="C22" s="17"/>
      <c r="D22" s="17"/>
      <c r="E22" s="17">
        <f t="shared" ref="E22:K22" si="0">SUM(E11:E21)</f>
        <v>142698</v>
      </c>
      <c r="F22" s="17">
        <f t="shared" si="0"/>
        <v>382560</v>
      </c>
      <c r="G22" s="17">
        <f t="shared" si="0"/>
        <v>376680</v>
      </c>
      <c r="H22" s="17">
        <f t="shared" si="0"/>
        <v>467628</v>
      </c>
      <c r="I22" s="17">
        <f t="shared" si="0"/>
        <v>442074</v>
      </c>
      <c r="J22" s="17">
        <f>SUM(J11:J21)</f>
        <v>370212</v>
      </c>
      <c r="K22" s="17">
        <f t="shared" si="0"/>
        <v>468519</v>
      </c>
      <c r="L22" s="4"/>
      <c r="M22" s="17">
        <f t="shared" ref="M22:U22" si="1">SUM(M11:M21)</f>
        <v>142698</v>
      </c>
      <c r="N22" s="17">
        <f t="shared" si="1"/>
        <v>382560</v>
      </c>
      <c r="O22" s="17">
        <f>SUM(O11:O21)</f>
        <v>376680</v>
      </c>
      <c r="P22" s="17">
        <f>SUM(P11:P21)</f>
        <v>467628</v>
      </c>
      <c r="Q22" s="17">
        <f>SUM(Q11:Q21)</f>
        <v>442074</v>
      </c>
      <c r="R22" s="17">
        <f>SUM(R11:R21)</f>
        <v>370212</v>
      </c>
      <c r="S22" s="17">
        <f t="shared" si="1"/>
        <v>468519</v>
      </c>
      <c r="T22" s="17" t="e">
        <f t="shared" si="1"/>
        <v>#REF!</v>
      </c>
      <c r="U22" s="17" t="e">
        <f t="shared" si="1"/>
        <v>#REF!</v>
      </c>
    </row>
    <row r="23" spans="1:21" ht="6" customHeight="1" thickTop="1" thickBot="1" x14ac:dyDescent="0.3"/>
    <row r="24" spans="1:21" ht="15" customHeight="1" thickTop="1" thickBot="1" x14ac:dyDescent="0.3">
      <c r="A24" s="23" t="s">
        <v>63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"/>
      <c r="M24" s="17"/>
      <c r="N24" s="17"/>
      <c r="O24" s="17"/>
      <c r="P24" s="17"/>
      <c r="Q24" s="17"/>
      <c r="R24" s="17"/>
      <c r="S24" s="17"/>
      <c r="T24" s="17"/>
      <c r="U24" s="13"/>
    </row>
    <row r="25" spans="1:21" ht="15" customHeight="1" thickTop="1" thickBot="1" x14ac:dyDescent="0.3">
      <c r="A25" s="20" t="s">
        <v>64</v>
      </c>
      <c r="B25" s="21"/>
      <c r="C25" s="21"/>
      <c r="D25" s="21"/>
      <c r="E25" s="21">
        <v>0</v>
      </c>
      <c r="F25" s="21">
        <v>0</v>
      </c>
      <c r="G25" s="21">
        <v>0</v>
      </c>
      <c r="H25" s="21">
        <v>0</v>
      </c>
      <c r="I25" s="21">
        <v>1</v>
      </c>
      <c r="J25" s="21">
        <v>5524</v>
      </c>
      <c r="K25" s="21">
        <v>0</v>
      </c>
      <c r="L25" s="4"/>
      <c r="M25" s="21">
        <f>E25</f>
        <v>0</v>
      </c>
      <c r="N25" s="21">
        <f>F25</f>
        <v>0</v>
      </c>
      <c r="O25" s="21">
        <f>G25</f>
        <v>0</v>
      </c>
      <c r="P25" s="21">
        <f>H25</f>
        <v>0</v>
      </c>
      <c r="Q25" s="21">
        <f>I25</f>
        <v>1</v>
      </c>
      <c r="R25" s="21">
        <f>J25</f>
        <v>5524</v>
      </c>
      <c r="S25" s="21">
        <f>K25</f>
        <v>0</v>
      </c>
      <c r="T25" s="21" t="e">
        <f>#REF!</f>
        <v>#REF!</v>
      </c>
      <c r="U25" s="21" t="e">
        <f>#REF!</f>
        <v>#REF!</v>
      </c>
    </row>
    <row r="26" spans="1:21" ht="15" customHeight="1" thickTop="1" thickBot="1" x14ac:dyDescent="0.3">
      <c r="A26" s="20" t="s">
        <v>65</v>
      </c>
      <c r="B26" s="21"/>
      <c r="C26" s="21"/>
      <c r="D26" s="21"/>
      <c r="E26" s="21">
        <v>0</v>
      </c>
      <c r="F26" s="21"/>
      <c r="G26" s="21">
        <v>3069</v>
      </c>
      <c r="H26" s="21">
        <v>0</v>
      </c>
      <c r="I26" s="21">
        <v>0</v>
      </c>
      <c r="J26" s="21">
        <v>0</v>
      </c>
      <c r="K26" s="21">
        <v>0</v>
      </c>
      <c r="L26" s="4"/>
      <c r="M26" s="21">
        <f>E26</f>
        <v>0</v>
      </c>
      <c r="N26" s="21">
        <f>F26</f>
        <v>0</v>
      </c>
      <c r="O26" s="21">
        <f>G26</f>
        <v>3069</v>
      </c>
      <c r="P26" s="21">
        <f>H26</f>
        <v>0</v>
      </c>
      <c r="Q26" s="21">
        <f>I26</f>
        <v>0</v>
      </c>
      <c r="R26" s="21">
        <f>J26</f>
        <v>0</v>
      </c>
      <c r="S26" s="21">
        <f>K26</f>
        <v>0</v>
      </c>
      <c r="T26" s="21" t="e">
        <f>#REF!</f>
        <v>#REF!</v>
      </c>
      <c r="U26" s="21" t="e">
        <f>#REF!</f>
        <v>#REF!</v>
      </c>
    </row>
    <row r="27" spans="1:21" ht="15" customHeight="1" thickTop="1" thickBot="1" x14ac:dyDescent="0.3">
      <c r="A27" s="20" t="s">
        <v>55</v>
      </c>
      <c r="B27" s="21"/>
      <c r="C27" s="21"/>
      <c r="D27" s="21"/>
      <c r="E27" s="21">
        <v>0</v>
      </c>
      <c r="F27" s="21">
        <v>0</v>
      </c>
      <c r="G27" s="21">
        <v>5886</v>
      </c>
      <c r="H27" s="21">
        <v>5730</v>
      </c>
      <c r="I27" s="21">
        <v>8590</v>
      </c>
      <c r="J27" s="21">
        <v>0</v>
      </c>
      <c r="K27" s="21">
        <v>0</v>
      </c>
      <c r="L27" s="4"/>
      <c r="M27" s="21">
        <f>E27</f>
        <v>0</v>
      </c>
      <c r="N27" s="21">
        <f>F27</f>
        <v>0</v>
      </c>
      <c r="O27" s="21">
        <f>G27</f>
        <v>5886</v>
      </c>
      <c r="P27" s="21">
        <f>H27</f>
        <v>5730</v>
      </c>
      <c r="Q27" s="21">
        <f>I27</f>
        <v>8590</v>
      </c>
      <c r="R27" s="21">
        <f>J27</f>
        <v>0</v>
      </c>
      <c r="S27" s="21">
        <f>K27</f>
        <v>0</v>
      </c>
      <c r="T27" s="21" t="e">
        <f>#REF!</f>
        <v>#REF!</v>
      </c>
      <c r="U27" s="21" t="e">
        <f>#REF!</f>
        <v>#REF!</v>
      </c>
    </row>
    <row r="28" spans="1:21" ht="15" customHeight="1" thickTop="1" thickBot="1" x14ac:dyDescent="0.3">
      <c r="A28" s="20" t="s">
        <v>66</v>
      </c>
      <c r="B28" s="21"/>
      <c r="C28" s="21"/>
      <c r="D28" s="21"/>
      <c r="E28" s="21">
        <v>0</v>
      </c>
      <c r="F28" s="21"/>
      <c r="G28" s="21">
        <v>0</v>
      </c>
      <c r="H28" s="21">
        <v>0</v>
      </c>
      <c r="I28" s="21">
        <v>0</v>
      </c>
      <c r="J28" s="21">
        <v>12716</v>
      </c>
      <c r="K28" s="21">
        <v>12252</v>
      </c>
      <c r="L28" s="4"/>
      <c r="M28" s="21">
        <f>E28</f>
        <v>0</v>
      </c>
      <c r="N28" s="21">
        <f>F28</f>
        <v>0</v>
      </c>
      <c r="O28" s="21">
        <f>G28</f>
        <v>0</v>
      </c>
      <c r="P28" s="21">
        <f>H28</f>
        <v>0</v>
      </c>
      <c r="Q28" s="21">
        <f>I28</f>
        <v>0</v>
      </c>
      <c r="R28" s="21">
        <f>J28</f>
        <v>12716</v>
      </c>
      <c r="S28" s="21">
        <f>K28</f>
        <v>12252</v>
      </c>
      <c r="T28" s="21" t="e">
        <f>#REF!</f>
        <v>#REF!</v>
      </c>
      <c r="U28" s="21" t="e">
        <f>#REF!</f>
        <v>#REF!</v>
      </c>
    </row>
    <row r="29" spans="1:21" ht="15" customHeight="1" thickTop="1" thickBot="1" x14ac:dyDescent="0.3">
      <c r="A29" s="20" t="s">
        <v>67</v>
      </c>
      <c r="B29" s="21"/>
      <c r="C29" s="21"/>
      <c r="D29" s="21"/>
      <c r="E29" s="21">
        <v>85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4"/>
      <c r="M29" s="21">
        <f>E29</f>
        <v>85</v>
      </c>
      <c r="N29" s="21">
        <f>F29</f>
        <v>0</v>
      </c>
      <c r="O29" s="21">
        <f>G29</f>
        <v>0</v>
      </c>
      <c r="P29" s="21">
        <f>H29</f>
        <v>0</v>
      </c>
      <c r="Q29" s="21">
        <f>I29</f>
        <v>0</v>
      </c>
      <c r="R29" s="21">
        <f>J29</f>
        <v>0</v>
      </c>
      <c r="S29" s="21">
        <f>K29</f>
        <v>0</v>
      </c>
      <c r="T29" s="21" t="e">
        <f>#REF!</f>
        <v>#REF!</v>
      </c>
      <c r="U29" s="21" t="e">
        <f>#REF!</f>
        <v>#REF!</v>
      </c>
    </row>
    <row r="30" spans="1:21" ht="15" customHeight="1" thickTop="1" thickBot="1" x14ac:dyDescent="0.3">
      <c r="A30" s="20" t="s">
        <v>183</v>
      </c>
      <c r="B30" s="21"/>
      <c r="C30" s="21"/>
      <c r="D30" s="21"/>
      <c r="E30" s="21"/>
      <c r="F30" s="21"/>
      <c r="G30" s="21"/>
      <c r="H30" s="21"/>
      <c r="I30" s="21"/>
      <c r="J30" s="21">
        <v>1279</v>
      </c>
      <c r="K30" s="21">
        <v>732</v>
      </c>
      <c r="L30" s="4"/>
      <c r="M30" s="21">
        <f>E30</f>
        <v>0</v>
      </c>
      <c r="N30" s="21">
        <f>F30</f>
        <v>0</v>
      </c>
      <c r="O30" s="21">
        <f>G30</f>
        <v>0</v>
      </c>
      <c r="P30" s="21">
        <f>H30</f>
        <v>0</v>
      </c>
      <c r="Q30" s="21">
        <f>I30</f>
        <v>0</v>
      </c>
      <c r="R30" s="21">
        <f>J30</f>
        <v>1279</v>
      </c>
      <c r="S30" s="21">
        <f>K30</f>
        <v>732</v>
      </c>
      <c r="T30" s="21" t="e">
        <f>#REF!</f>
        <v>#REF!</v>
      </c>
      <c r="U30" s="21" t="e">
        <f>#REF!</f>
        <v>#REF!</v>
      </c>
    </row>
    <row r="31" spans="1:21" ht="15" customHeight="1" thickTop="1" thickBot="1" x14ac:dyDescent="0.3">
      <c r="A31" s="20" t="s">
        <v>53</v>
      </c>
      <c r="B31" s="21"/>
      <c r="C31" s="21"/>
      <c r="D31" s="21"/>
      <c r="E31" s="21">
        <v>651</v>
      </c>
      <c r="F31" s="21">
        <v>684</v>
      </c>
      <c r="G31" s="21">
        <v>651</v>
      </c>
      <c r="H31" s="21">
        <v>0</v>
      </c>
      <c r="I31" s="21">
        <v>1270</v>
      </c>
      <c r="J31" s="21">
        <v>0</v>
      </c>
      <c r="K31" s="21">
        <v>0</v>
      </c>
      <c r="L31" s="4"/>
      <c r="M31" s="21">
        <f>E31</f>
        <v>651</v>
      </c>
      <c r="N31" s="21">
        <f>F31</f>
        <v>684</v>
      </c>
      <c r="O31" s="21">
        <f>G31</f>
        <v>651</v>
      </c>
      <c r="P31" s="21">
        <f>H31</f>
        <v>0</v>
      </c>
      <c r="Q31" s="21">
        <f>I31</f>
        <v>1270</v>
      </c>
      <c r="R31" s="21">
        <f>J31</f>
        <v>0</v>
      </c>
      <c r="S31" s="21">
        <f>K31</f>
        <v>0</v>
      </c>
      <c r="T31" s="21" t="e">
        <f>#REF!</f>
        <v>#REF!</v>
      </c>
      <c r="U31" s="21" t="e">
        <f>#REF!</f>
        <v>#REF!</v>
      </c>
    </row>
    <row r="32" spans="1:21" ht="15" customHeight="1" thickTop="1" thickBot="1" x14ac:dyDescent="0.3">
      <c r="A32" s="20" t="s">
        <v>68</v>
      </c>
      <c r="B32" s="21"/>
      <c r="C32" s="21"/>
      <c r="D32" s="21"/>
      <c r="E32" s="21">
        <v>20</v>
      </c>
      <c r="F32" s="21">
        <v>21</v>
      </c>
      <c r="G32" s="21">
        <v>1042</v>
      </c>
      <c r="H32" s="21">
        <v>2630</v>
      </c>
      <c r="I32" s="21">
        <v>3075</v>
      </c>
      <c r="J32" s="21">
        <v>3089</v>
      </c>
      <c r="K32" s="21">
        <v>3135</v>
      </c>
      <c r="L32" s="4"/>
      <c r="M32" s="21">
        <f>E32</f>
        <v>20</v>
      </c>
      <c r="N32" s="21">
        <f>F32</f>
        <v>21</v>
      </c>
      <c r="O32" s="21">
        <f>G32</f>
        <v>1042</v>
      </c>
      <c r="P32" s="21">
        <f>H32</f>
        <v>2630</v>
      </c>
      <c r="Q32" s="21">
        <f>I32</f>
        <v>3075</v>
      </c>
      <c r="R32" s="21">
        <f>J32</f>
        <v>3089</v>
      </c>
      <c r="S32" s="21">
        <f>K32</f>
        <v>3135</v>
      </c>
      <c r="T32" s="21" t="e">
        <f>#REF!</f>
        <v>#REF!</v>
      </c>
      <c r="U32" s="21" t="e">
        <f>#REF!</f>
        <v>#REF!</v>
      </c>
    </row>
    <row r="33" spans="1:21" ht="15" customHeight="1" thickTop="1" thickBot="1" x14ac:dyDescent="0.3">
      <c r="A33" s="20" t="s">
        <v>60</v>
      </c>
      <c r="B33" s="21"/>
      <c r="C33" s="21"/>
      <c r="D33" s="21"/>
      <c r="E33" s="21"/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2560</v>
      </c>
      <c r="L33" s="4"/>
      <c r="M33" s="21">
        <f>E33</f>
        <v>0</v>
      </c>
      <c r="N33" s="21">
        <f>F33</f>
        <v>0</v>
      </c>
      <c r="O33" s="21">
        <f>G33</f>
        <v>0</v>
      </c>
      <c r="P33" s="21">
        <f>H33</f>
        <v>0</v>
      </c>
      <c r="Q33" s="21">
        <f>I33</f>
        <v>0</v>
      </c>
      <c r="R33" s="21">
        <f>J33</f>
        <v>0</v>
      </c>
      <c r="S33" s="21">
        <f>K33</f>
        <v>2560</v>
      </c>
      <c r="T33" s="21" t="e">
        <f>#REF!</f>
        <v>#REF!</v>
      </c>
      <c r="U33" s="21" t="e">
        <f>#REF!</f>
        <v>#REF!</v>
      </c>
    </row>
    <row r="34" spans="1:21" ht="15" customHeight="1" thickTop="1" thickBot="1" x14ac:dyDescent="0.3">
      <c r="A34" s="20" t="s">
        <v>69</v>
      </c>
      <c r="B34" s="21"/>
      <c r="C34" s="21"/>
      <c r="D34" s="21"/>
      <c r="E34" s="21"/>
      <c r="F34" s="21"/>
      <c r="G34" s="21">
        <v>940</v>
      </c>
      <c r="H34" s="21">
        <v>1140</v>
      </c>
      <c r="I34" s="21"/>
      <c r="J34" s="21">
        <v>0</v>
      </c>
      <c r="K34" s="21">
        <v>0</v>
      </c>
      <c r="L34" s="4"/>
      <c r="M34" s="21">
        <f>E34</f>
        <v>0</v>
      </c>
      <c r="N34" s="21">
        <f>F34</f>
        <v>0</v>
      </c>
      <c r="O34" s="21">
        <f>G34</f>
        <v>940</v>
      </c>
      <c r="P34" s="21">
        <f>H34</f>
        <v>1140</v>
      </c>
      <c r="Q34" s="21">
        <f>I34</f>
        <v>0</v>
      </c>
      <c r="R34" s="21">
        <f>J34</f>
        <v>0</v>
      </c>
      <c r="S34" s="21">
        <f>K34</f>
        <v>0</v>
      </c>
      <c r="T34" s="21" t="e">
        <f>#REF!</f>
        <v>#REF!</v>
      </c>
      <c r="U34" s="21" t="e">
        <f>#REF!</f>
        <v>#REF!</v>
      </c>
    </row>
    <row r="35" spans="1:21" ht="15" customHeight="1" thickTop="1" thickBot="1" x14ac:dyDescent="0.3">
      <c r="A35" s="20" t="s">
        <v>70</v>
      </c>
      <c r="B35" s="21"/>
      <c r="C35" s="21"/>
      <c r="D35" s="21"/>
      <c r="E35" s="21">
        <v>0</v>
      </c>
      <c r="F35" s="21"/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4"/>
      <c r="M35" s="21">
        <f>E35</f>
        <v>0</v>
      </c>
      <c r="N35" s="21">
        <f>F35</f>
        <v>0</v>
      </c>
      <c r="O35" s="21">
        <f>G35</f>
        <v>0</v>
      </c>
      <c r="P35" s="21">
        <f>H35</f>
        <v>0</v>
      </c>
      <c r="Q35" s="21">
        <f>I35</f>
        <v>0</v>
      </c>
      <c r="R35" s="21">
        <f>J35</f>
        <v>0</v>
      </c>
      <c r="S35" s="21">
        <f>K35</f>
        <v>0</v>
      </c>
      <c r="T35" s="21" t="e">
        <f>#REF!</f>
        <v>#REF!</v>
      </c>
      <c r="U35" s="21" t="e">
        <f>#REF!</f>
        <v>#REF!</v>
      </c>
    </row>
    <row r="36" spans="1:21" ht="15" customHeight="1" thickTop="1" thickBot="1" x14ac:dyDescent="0.3">
      <c r="A36" s="20" t="s">
        <v>71</v>
      </c>
      <c r="B36" s="21"/>
      <c r="C36" s="21"/>
      <c r="D36" s="21"/>
      <c r="E36" s="21">
        <v>1148733</v>
      </c>
      <c r="F36" s="21">
        <v>1179708</v>
      </c>
      <c r="G36" s="21">
        <v>1840315</v>
      </c>
      <c r="H36" s="21">
        <v>1839343</v>
      </c>
      <c r="I36" s="21">
        <v>1807052</v>
      </c>
      <c r="J36" s="21">
        <v>1774695</v>
      </c>
      <c r="K36" s="21">
        <v>1677898</v>
      </c>
      <c r="L36" s="4"/>
      <c r="M36" s="21">
        <f>E36</f>
        <v>1148733</v>
      </c>
      <c r="N36" s="21">
        <f>F36</f>
        <v>1179708</v>
      </c>
      <c r="O36" s="21">
        <f>G36</f>
        <v>1840315</v>
      </c>
      <c r="P36" s="21">
        <f>H36</f>
        <v>1839343</v>
      </c>
      <c r="Q36" s="21">
        <f>I36</f>
        <v>1807052</v>
      </c>
      <c r="R36" s="21">
        <f>J36</f>
        <v>1774695</v>
      </c>
      <c r="S36" s="21">
        <f>K36</f>
        <v>1677898</v>
      </c>
      <c r="T36" s="21" t="e">
        <f>#REF!</f>
        <v>#REF!</v>
      </c>
      <c r="U36" s="21" t="e">
        <f>#REF!</f>
        <v>#REF!</v>
      </c>
    </row>
    <row r="37" spans="1:21" ht="15" customHeight="1" thickTop="1" thickBot="1" x14ac:dyDescent="0.3">
      <c r="A37" s="20" t="s">
        <v>72</v>
      </c>
      <c r="B37" s="21"/>
      <c r="C37" s="21"/>
      <c r="D37" s="21"/>
      <c r="E37" s="21">
        <v>4392</v>
      </c>
      <c r="F37" s="21">
        <v>4406</v>
      </c>
      <c r="G37" s="21">
        <v>6612</v>
      </c>
      <c r="H37" s="21">
        <v>5914</v>
      </c>
      <c r="I37" s="21">
        <v>5915</v>
      </c>
      <c r="J37" s="21">
        <v>8778</v>
      </c>
      <c r="K37" s="21">
        <v>8237</v>
      </c>
      <c r="L37" s="4"/>
      <c r="M37" s="21">
        <f>E37</f>
        <v>4392</v>
      </c>
      <c r="N37" s="21">
        <f>F37</f>
        <v>4406</v>
      </c>
      <c r="O37" s="21">
        <f>G37</f>
        <v>6612</v>
      </c>
      <c r="P37" s="21">
        <f>H37</f>
        <v>5914</v>
      </c>
      <c r="Q37" s="21">
        <f>I37</f>
        <v>5915</v>
      </c>
      <c r="R37" s="21">
        <f>J37</f>
        <v>8778</v>
      </c>
      <c r="S37" s="21">
        <f>K37</f>
        <v>8237</v>
      </c>
      <c r="T37" s="21" t="e">
        <f>#REF!</f>
        <v>#REF!</v>
      </c>
      <c r="U37" s="21" t="e">
        <f>#REF!</f>
        <v>#REF!</v>
      </c>
    </row>
    <row r="38" spans="1:21" ht="15" customHeight="1" thickTop="1" thickBot="1" x14ac:dyDescent="0.3">
      <c r="A38" s="20" t="s">
        <v>73</v>
      </c>
      <c r="B38" s="21"/>
      <c r="C38" s="21"/>
      <c r="D38" s="21"/>
      <c r="E38" s="21">
        <v>8768</v>
      </c>
      <c r="F38" s="21">
        <v>10889</v>
      </c>
      <c r="G38" s="21">
        <v>131102</v>
      </c>
      <c r="H38" s="21">
        <v>132588</v>
      </c>
      <c r="I38" s="21">
        <v>134359</v>
      </c>
      <c r="J38" s="21">
        <v>136029</v>
      </c>
      <c r="K38" s="21">
        <v>137346</v>
      </c>
      <c r="L38" s="4"/>
      <c r="M38" s="21">
        <f>E38</f>
        <v>8768</v>
      </c>
      <c r="N38" s="21">
        <f>F38</f>
        <v>10889</v>
      </c>
      <c r="O38" s="21">
        <f>G38</f>
        <v>131102</v>
      </c>
      <c r="P38" s="21">
        <f>H38</f>
        <v>132588</v>
      </c>
      <c r="Q38" s="21">
        <f>I38</f>
        <v>134359</v>
      </c>
      <c r="R38" s="21">
        <f>J38</f>
        <v>136029</v>
      </c>
      <c r="S38" s="21">
        <f>K38</f>
        <v>137346</v>
      </c>
      <c r="T38" s="21" t="e">
        <f>#REF!</f>
        <v>#REF!</v>
      </c>
      <c r="U38" s="21" t="e">
        <f>#REF!</f>
        <v>#REF!</v>
      </c>
    </row>
    <row r="39" spans="1:21" ht="15" customHeight="1" thickTop="1" thickBot="1" x14ac:dyDescent="0.3">
      <c r="A39" s="23" t="s">
        <v>74</v>
      </c>
      <c r="B39" s="17"/>
      <c r="C39" s="17"/>
      <c r="D39" s="17"/>
      <c r="E39" s="17">
        <f>SUM(E25:E38)</f>
        <v>1162649</v>
      </c>
      <c r="F39" s="17">
        <f>SUM(F25:F38)</f>
        <v>1195708</v>
      </c>
      <c r="G39" s="17">
        <f t="shared" ref="G39:K39" si="2">SUM(G25:G38)</f>
        <v>1989617</v>
      </c>
      <c r="H39" s="17">
        <f t="shared" si="2"/>
        <v>1987345</v>
      </c>
      <c r="I39" s="17">
        <f t="shared" si="2"/>
        <v>1960262</v>
      </c>
      <c r="J39" s="17">
        <f t="shared" si="2"/>
        <v>1942110</v>
      </c>
      <c r="K39" s="17">
        <f t="shared" si="2"/>
        <v>1842160</v>
      </c>
      <c r="L39" s="6"/>
      <c r="M39" s="17">
        <f>SUM(M25:M38)</f>
        <v>1162649</v>
      </c>
      <c r="N39" s="17">
        <f t="shared" ref="N39:O39" si="3">SUM(N25:N38)</f>
        <v>1195708</v>
      </c>
      <c r="O39" s="17">
        <f t="shared" si="3"/>
        <v>1989617</v>
      </c>
      <c r="P39" s="17">
        <f t="shared" ref="P39:U39" si="4">SUM(P25:P38)</f>
        <v>1987345</v>
      </c>
      <c r="Q39" s="17">
        <f t="shared" si="4"/>
        <v>1960262</v>
      </c>
      <c r="R39" s="17">
        <f t="shared" si="4"/>
        <v>1942110</v>
      </c>
      <c r="S39" s="17">
        <f t="shared" si="4"/>
        <v>1842160</v>
      </c>
      <c r="T39" s="17" t="e">
        <f t="shared" si="4"/>
        <v>#REF!</v>
      </c>
      <c r="U39" s="17" t="e">
        <f t="shared" si="4"/>
        <v>#REF!</v>
      </c>
    </row>
    <row r="40" spans="1:21" ht="6" customHeight="1" thickTop="1" thickBot="1" x14ac:dyDescent="0.3"/>
    <row r="41" spans="1:21" ht="15" customHeight="1" thickTop="1" thickBot="1" x14ac:dyDescent="0.3">
      <c r="A41" s="23" t="s">
        <v>75</v>
      </c>
      <c r="B41" s="17"/>
      <c r="C41" s="17"/>
      <c r="D41" s="17"/>
      <c r="E41" s="17">
        <f t="shared" ref="E41:K41" si="5">E39+E22</f>
        <v>1305347</v>
      </c>
      <c r="F41" s="17">
        <f t="shared" si="5"/>
        <v>1578268</v>
      </c>
      <c r="G41" s="17">
        <f t="shared" si="5"/>
        <v>2366297</v>
      </c>
      <c r="H41" s="17">
        <f t="shared" si="5"/>
        <v>2454973</v>
      </c>
      <c r="I41" s="17">
        <f t="shared" si="5"/>
        <v>2402336</v>
      </c>
      <c r="J41" s="17">
        <f t="shared" si="5"/>
        <v>2312322</v>
      </c>
      <c r="K41" s="17">
        <f t="shared" si="5"/>
        <v>2310679</v>
      </c>
      <c r="L41" s="6"/>
      <c r="M41" s="17">
        <f>M39+M22</f>
        <v>1305347</v>
      </c>
      <c r="N41" s="17">
        <f t="shared" ref="N41:U41" si="6">N39+N22</f>
        <v>1578268</v>
      </c>
      <c r="O41" s="17">
        <f t="shared" si="6"/>
        <v>2366297</v>
      </c>
      <c r="P41" s="17">
        <f t="shared" si="6"/>
        <v>2454973</v>
      </c>
      <c r="Q41" s="17">
        <f t="shared" si="6"/>
        <v>2402336</v>
      </c>
      <c r="R41" s="17">
        <f t="shared" si="6"/>
        <v>2312322</v>
      </c>
      <c r="S41" s="17">
        <f t="shared" si="6"/>
        <v>2310679</v>
      </c>
      <c r="T41" s="17" t="e">
        <f t="shared" si="6"/>
        <v>#REF!</v>
      </c>
      <c r="U41" s="17" t="e">
        <f t="shared" si="6"/>
        <v>#REF!</v>
      </c>
    </row>
    <row r="42" spans="1:21" ht="13.5" thickTop="1" thickBot="1" x14ac:dyDescent="0.3"/>
    <row r="43" spans="1:21" ht="15" customHeight="1" thickTop="1" thickBot="1" x14ac:dyDescent="0.3">
      <c r="A43" s="47" t="s">
        <v>76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6"/>
      <c r="M43" s="17"/>
      <c r="N43" s="17"/>
      <c r="O43" s="17"/>
      <c r="P43" s="17"/>
      <c r="Q43" s="17"/>
      <c r="R43" s="17"/>
      <c r="S43" s="17"/>
      <c r="T43" s="17"/>
      <c r="U43" s="13"/>
    </row>
    <row r="44" spans="1:21" ht="15" customHeight="1" thickTop="1" thickBot="1" x14ac:dyDescent="0.3">
      <c r="A44" s="23" t="s">
        <v>51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6"/>
      <c r="M44" s="17"/>
      <c r="N44" s="17"/>
      <c r="O44" s="17"/>
      <c r="P44" s="17"/>
      <c r="Q44" s="17"/>
      <c r="R44" s="17"/>
      <c r="S44" s="17"/>
      <c r="T44" s="17"/>
      <c r="U44" s="13"/>
    </row>
    <row r="45" spans="1:21" ht="15" customHeight="1" thickTop="1" thickBot="1" x14ac:dyDescent="0.3">
      <c r="A45" s="20" t="s">
        <v>77</v>
      </c>
      <c r="B45" s="21"/>
      <c r="C45" s="21"/>
      <c r="D45" s="21"/>
      <c r="E45" s="21">
        <v>15300</v>
      </c>
      <c r="F45" s="21">
        <v>20324</v>
      </c>
      <c r="G45" s="21">
        <v>70600</v>
      </c>
      <c r="H45" s="21">
        <v>65480</v>
      </c>
      <c r="I45" s="21">
        <v>152060</v>
      </c>
      <c r="J45" s="21">
        <v>193805</v>
      </c>
      <c r="K45" s="21">
        <v>278087</v>
      </c>
      <c r="L45" s="4"/>
      <c r="M45" s="21">
        <f>E45</f>
        <v>15300</v>
      </c>
      <c r="N45" s="21">
        <f>F45</f>
        <v>20324</v>
      </c>
      <c r="O45" s="21">
        <f>G45</f>
        <v>70600</v>
      </c>
      <c r="P45" s="21">
        <f>H45</f>
        <v>65480</v>
      </c>
      <c r="Q45" s="21">
        <f>I45</f>
        <v>152060</v>
      </c>
      <c r="R45" s="21">
        <f>J45</f>
        <v>193805</v>
      </c>
      <c r="S45" s="21">
        <f>K45</f>
        <v>278087</v>
      </c>
      <c r="T45" s="21" t="e">
        <f>#REF!</f>
        <v>#REF!</v>
      </c>
      <c r="U45" s="21" t="e">
        <f>#REF!</f>
        <v>#REF!</v>
      </c>
    </row>
    <row r="46" spans="1:21" ht="15" customHeight="1" thickTop="1" thickBot="1" x14ac:dyDescent="0.3">
      <c r="A46" s="20" t="s">
        <v>78</v>
      </c>
      <c r="B46" s="21"/>
      <c r="C46" s="21"/>
      <c r="D46" s="21"/>
      <c r="E46" s="21">
        <v>6295</v>
      </c>
      <c r="F46" s="21">
        <v>5959</v>
      </c>
      <c r="G46" s="21">
        <v>87951</v>
      </c>
      <c r="H46" s="21">
        <v>24122</v>
      </c>
      <c r="I46" s="21">
        <v>43756</v>
      </c>
      <c r="J46" s="21">
        <v>42910</v>
      </c>
      <c r="K46" s="21">
        <v>62396</v>
      </c>
      <c r="L46" s="4"/>
      <c r="M46" s="21">
        <f>E46</f>
        <v>6295</v>
      </c>
      <c r="N46" s="21">
        <f>F46</f>
        <v>5959</v>
      </c>
      <c r="O46" s="21">
        <f>G46</f>
        <v>87951</v>
      </c>
      <c r="P46" s="21">
        <f>H46</f>
        <v>24122</v>
      </c>
      <c r="Q46" s="21">
        <f>I46</f>
        <v>43756</v>
      </c>
      <c r="R46" s="21">
        <f>J46</f>
        <v>42910</v>
      </c>
      <c r="S46" s="21">
        <f>K46</f>
        <v>62396</v>
      </c>
      <c r="T46" s="21" t="e">
        <f>#REF!</f>
        <v>#REF!</v>
      </c>
      <c r="U46" s="21" t="e">
        <f>#REF!</f>
        <v>#REF!</v>
      </c>
    </row>
    <row r="47" spans="1:21" ht="15" customHeight="1" thickTop="1" thickBot="1" x14ac:dyDescent="0.3">
      <c r="A47" s="20" t="s">
        <v>79</v>
      </c>
      <c r="B47" s="21"/>
      <c r="C47" s="21"/>
      <c r="D47" s="21"/>
      <c r="E47" s="21">
        <v>0</v>
      </c>
      <c r="F47" s="21">
        <v>584</v>
      </c>
      <c r="G47" s="21">
        <v>1431</v>
      </c>
      <c r="H47" s="21">
        <v>1264</v>
      </c>
      <c r="I47" s="21">
        <v>0</v>
      </c>
      <c r="J47" s="21">
        <v>0</v>
      </c>
      <c r="K47" s="21">
        <v>0</v>
      </c>
      <c r="L47" s="4"/>
      <c r="M47" s="21">
        <f>E47</f>
        <v>0</v>
      </c>
      <c r="N47" s="21">
        <f>F47</f>
        <v>584</v>
      </c>
      <c r="O47" s="21">
        <f>G47</f>
        <v>1431</v>
      </c>
      <c r="P47" s="21">
        <f>H47</f>
        <v>1264</v>
      </c>
      <c r="Q47" s="21">
        <f>I47</f>
        <v>0</v>
      </c>
      <c r="R47" s="21">
        <f>J47</f>
        <v>0</v>
      </c>
      <c r="S47" s="21">
        <f>K47</f>
        <v>0</v>
      </c>
      <c r="T47" s="21" t="e">
        <f>#REF!</f>
        <v>#REF!</v>
      </c>
      <c r="U47" s="21" t="e">
        <f>#REF!</f>
        <v>#REF!</v>
      </c>
    </row>
    <row r="48" spans="1:21" ht="15" customHeight="1" thickTop="1" thickBot="1" x14ac:dyDescent="0.3">
      <c r="A48" s="20" t="s">
        <v>184</v>
      </c>
      <c r="B48" s="21"/>
      <c r="C48" s="21"/>
      <c r="D48" s="21"/>
      <c r="E48" s="21">
        <v>636</v>
      </c>
      <c r="F48" s="21">
        <v>0</v>
      </c>
      <c r="G48" s="21">
        <v>0</v>
      </c>
      <c r="H48" s="21">
        <v>0</v>
      </c>
      <c r="I48" s="21">
        <v>1392</v>
      </c>
      <c r="J48" s="21">
        <v>1882</v>
      </c>
      <c r="K48" s="21">
        <v>1957</v>
      </c>
      <c r="L48" s="4"/>
      <c r="M48" s="21">
        <f>E48</f>
        <v>636</v>
      </c>
      <c r="N48" s="21">
        <f>F48</f>
        <v>0</v>
      </c>
      <c r="O48" s="21">
        <f>G48</f>
        <v>0</v>
      </c>
      <c r="P48" s="21">
        <f>H48</f>
        <v>0</v>
      </c>
      <c r="Q48" s="21">
        <f>I48</f>
        <v>1392</v>
      </c>
      <c r="R48" s="21">
        <f>J48</f>
        <v>1882</v>
      </c>
      <c r="S48" s="21">
        <f>K48</f>
        <v>1957</v>
      </c>
      <c r="T48" s="21" t="e">
        <f>#REF!</f>
        <v>#REF!</v>
      </c>
      <c r="U48" s="21" t="e">
        <f>#REF!</f>
        <v>#REF!</v>
      </c>
    </row>
    <row r="49" spans="1:21" ht="15" customHeight="1" thickTop="1" thickBot="1" x14ac:dyDescent="0.3">
      <c r="A49" s="20" t="s">
        <v>80</v>
      </c>
      <c r="B49" s="21"/>
      <c r="C49" s="21"/>
      <c r="D49" s="21"/>
      <c r="E49" s="21">
        <v>140591</v>
      </c>
      <c r="F49" s="21">
        <v>24400</v>
      </c>
      <c r="G49" s="21">
        <v>69437</v>
      </c>
      <c r="H49" s="21">
        <v>60284</v>
      </c>
      <c r="I49" s="21">
        <v>49880</v>
      </c>
      <c r="J49" s="21">
        <v>33977</v>
      </c>
      <c r="K49" s="21">
        <v>34946</v>
      </c>
      <c r="L49" s="4"/>
      <c r="M49" s="21">
        <f>E49</f>
        <v>140591</v>
      </c>
      <c r="N49" s="21">
        <f>F49</f>
        <v>24400</v>
      </c>
      <c r="O49" s="21">
        <f>G49</f>
        <v>69437</v>
      </c>
      <c r="P49" s="21">
        <f>H49</f>
        <v>60284</v>
      </c>
      <c r="Q49" s="21">
        <f>I49</f>
        <v>49880</v>
      </c>
      <c r="R49" s="21">
        <f>J49</f>
        <v>33977</v>
      </c>
      <c r="S49" s="21">
        <f>K49</f>
        <v>34946</v>
      </c>
      <c r="T49" s="21" t="e">
        <f>#REF!</f>
        <v>#REF!</v>
      </c>
      <c r="U49" s="21" t="e">
        <f>#REF!</f>
        <v>#REF!</v>
      </c>
    </row>
    <row r="50" spans="1:21" ht="15" customHeight="1" thickTop="1" thickBot="1" x14ac:dyDescent="0.3">
      <c r="A50" s="20" t="s">
        <v>81</v>
      </c>
      <c r="B50" s="21"/>
      <c r="C50" s="21"/>
      <c r="D50" s="21"/>
      <c r="E50" s="21">
        <v>1951</v>
      </c>
      <c r="F50" s="21">
        <v>3168</v>
      </c>
      <c r="G50" s="21">
        <v>7265</v>
      </c>
      <c r="H50" s="21">
        <v>8196</v>
      </c>
      <c r="I50" s="21">
        <v>5084</v>
      </c>
      <c r="J50" s="21">
        <v>5898</v>
      </c>
      <c r="K50" s="21">
        <v>7138</v>
      </c>
      <c r="L50" s="4"/>
      <c r="M50" s="21">
        <f>E50</f>
        <v>1951</v>
      </c>
      <c r="N50" s="21">
        <f>F50</f>
        <v>3168</v>
      </c>
      <c r="O50" s="21">
        <f>G50</f>
        <v>7265</v>
      </c>
      <c r="P50" s="21">
        <f>H50</f>
        <v>8196</v>
      </c>
      <c r="Q50" s="21">
        <f>I50</f>
        <v>5084</v>
      </c>
      <c r="R50" s="21">
        <f>J50</f>
        <v>5898</v>
      </c>
      <c r="S50" s="21">
        <f>K50</f>
        <v>7138</v>
      </c>
      <c r="T50" s="21" t="e">
        <f>#REF!</f>
        <v>#REF!</v>
      </c>
      <c r="U50" s="21" t="e">
        <f>#REF!</f>
        <v>#REF!</v>
      </c>
    </row>
    <row r="51" spans="1:21" ht="15" customHeight="1" thickTop="1" thickBot="1" x14ac:dyDescent="0.3">
      <c r="A51" s="20" t="s">
        <v>82</v>
      </c>
      <c r="B51" s="21"/>
      <c r="C51" s="21"/>
      <c r="D51" s="21"/>
      <c r="E51" s="21">
        <v>280</v>
      </c>
      <c r="F51" s="21">
        <v>3972</v>
      </c>
      <c r="G51" s="21">
        <v>2428</v>
      </c>
      <c r="H51" s="21">
        <v>1783</v>
      </c>
      <c r="I51" s="21">
        <v>1136</v>
      </c>
      <c r="J51" s="21">
        <v>8245</v>
      </c>
      <c r="K51" s="21">
        <v>677</v>
      </c>
      <c r="L51" s="4"/>
      <c r="M51" s="21">
        <f>E51</f>
        <v>280</v>
      </c>
      <c r="N51" s="21">
        <f>F51</f>
        <v>3972</v>
      </c>
      <c r="O51" s="21">
        <f>G51</f>
        <v>2428</v>
      </c>
      <c r="P51" s="21">
        <f>H51</f>
        <v>1783</v>
      </c>
      <c r="Q51" s="21">
        <f>I51</f>
        <v>1136</v>
      </c>
      <c r="R51" s="21">
        <f>J51</f>
        <v>8245</v>
      </c>
      <c r="S51" s="21">
        <f>K51</f>
        <v>677</v>
      </c>
      <c r="T51" s="21" t="e">
        <f>#REF!</f>
        <v>#REF!</v>
      </c>
      <c r="U51" s="21" t="e">
        <f>#REF!</f>
        <v>#REF!</v>
      </c>
    </row>
    <row r="52" spans="1:21" ht="15" customHeight="1" thickTop="1" thickBot="1" x14ac:dyDescent="0.3">
      <c r="A52" s="20" t="s">
        <v>83</v>
      </c>
      <c r="B52" s="21"/>
      <c r="C52" s="21"/>
      <c r="D52" s="21"/>
      <c r="E52" s="21">
        <v>307</v>
      </c>
      <c r="F52" s="21">
        <v>302</v>
      </c>
      <c r="G52" s="21">
        <v>48156</v>
      </c>
      <c r="H52" s="21">
        <v>56973</v>
      </c>
      <c r="I52" s="21">
        <v>58754</v>
      </c>
      <c r="J52" s="21">
        <v>52794</v>
      </c>
      <c r="K52" s="21">
        <v>51601</v>
      </c>
      <c r="L52" s="4"/>
      <c r="M52" s="21">
        <f>E52</f>
        <v>307</v>
      </c>
      <c r="N52" s="21">
        <f>F52</f>
        <v>302</v>
      </c>
      <c r="O52" s="21">
        <f>G52</f>
        <v>48156</v>
      </c>
      <c r="P52" s="21">
        <f>H52</f>
        <v>56973</v>
      </c>
      <c r="Q52" s="21">
        <f>I52</f>
        <v>58754</v>
      </c>
      <c r="R52" s="21">
        <f>J52</f>
        <v>52794</v>
      </c>
      <c r="S52" s="21">
        <f>K52</f>
        <v>51601</v>
      </c>
      <c r="T52" s="21" t="e">
        <f>#REF!</f>
        <v>#REF!</v>
      </c>
      <c r="U52" s="21" t="e">
        <f>#REF!</f>
        <v>#REF!</v>
      </c>
    </row>
    <row r="53" spans="1:21" ht="15" customHeight="1" thickTop="1" thickBot="1" x14ac:dyDescent="0.3">
      <c r="A53" s="20" t="s">
        <v>84</v>
      </c>
      <c r="B53" s="21"/>
      <c r="C53" s="21"/>
      <c r="D53" s="21"/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4"/>
      <c r="M53" s="21">
        <f>E53</f>
        <v>0</v>
      </c>
      <c r="N53" s="21">
        <f>F53</f>
        <v>0</v>
      </c>
      <c r="O53" s="21">
        <f>G53</f>
        <v>0</v>
      </c>
      <c r="P53" s="21">
        <f>H53</f>
        <v>0</v>
      </c>
      <c r="Q53" s="21">
        <f>I53</f>
        <v>0</v>
      </c>
      <c r="R53" s="21">
        <f>J53</f>
        <v>0</v>
      </c>
      <c r="S53" s="21">
        <f>K53</f>
        <v>0</v>
      </c>
      <c r="T53" s="21" t="e">
        <f>#REF!</f>
        <v>#REF!</v>
      </c>
      <c r="U53" s="21" t="e">
        <f>#REF!</f>
        <v>#REF!</v>
      </c>
    </row>
    <row r="54" spans="1:21" ht="15" customHeight="1" thickTop="1" thickBot="1" x14ac:dyDescent="0.3">
      <c r="A54" s="20" t="s">
        <v>85</v>
      </c>
      <c r="B54" s="21"/>
      <c r="C54" s="21"/>
      <c r="D54" s="21"/>
      <c r="E54" s="21">
        <v>2307</v>
      </c>
      <c r="F54" s="21">
        <v>3241</v>
      </c>
      <c r="G54" s="21">
        <v>2876</v>
      </c>
      <c r="H54" s="21">
        <v>5052</v>
      </c>
      <c r="I54" s="21">
        <v>3262</v>
      </c>
      <c r="J54" s="21">
        <v>4495</v>
      </c>
      <c r="K54" s="21">
        <v>3585</v>
      </c>
      <c r="L54" s="4"/>
      <c r="M54" s="21">
        <f>E54</f>
        <v>2307</v>
      </c>
      <c r="N54" s="21">
        <f>F54</f>
        <v>3241</v>
      </c>
      <c r="O54" s="21">
        <f>G54</f>
        <v>2876</v>
      </c>
      <c r="P54" s="21">
        <f>H54</f>
        <v>5052</v>
      </c>
      <c r="Q54" s="21">
        <f>I54</f>
        <v>3262</v>
      </c>
      <c r="R54" s="21">
        <f>J54</f>
        <v>4495</v>
      </c>
      <c r="S54" s="21">
        <f>K54</f>
        <v>3585</v>
      </c>
      <c r="T54" s="21" t="e">
        <f>#REF!</f>
        <v>#REF!</v>
      </c>
      <c r="U54" s="21" t="e">
        <f>#REF!</f>
        <v>#REF!</v>
      </c>
    </row>
    <row r="55" spans="1:21" ht="15" customHeight="1" thickTop="1" thickBot="1" x14ac:dyDescent="0.3">
      <c r="A55" s="20" t="s">
        <v>86</v>
      </c>
      <c r="B55" s="21"/>
      <c r="C55" s="21"/>
      <c r="D55" s="21"/>
      <c r="E55" s="21">
        <v>15861</v>
      </c>
      <c r="F55" s="21">
        <v>15861</v>
      </c>
      <c r="G55" s="21">
        <v>15861</v>
      </c>
      <c r="H55" s="21">
        <v>0</v>
      </c>
      <c r="I55" s="21">
        <v>0</v>
      </c>
      <c r="J55" s="21">
        <v>0</v>
      </c>
      <c r="K55" s="21">
        <v>0</v>
      </c>
      <c r="L55" s="4"/>
      <c r="M55" s="21">
        <f>E55</f>
        <v>15861</v>
      </c>
      <c r="N55" s="21">
        <f>F55</f>
        <v>15861</v>
      </c>
      <c r="O55" s="21">
        <f>G55</f>
        <v>15861</v>
      </c>
      <c r="P55" s="21">
        <f>H55</f>
        <v>0</v>
      </c>
      <c r="Q55" s="21">
        <f>I55</f>
        <v>0</v>
      </c>
      <c r="R55" s="21">
        <f>J55</f>
        <v>0</v>
      </c>
      <c r="S55" s="21">
        <f>K55</f>
        <v>0</v>
      </c>
      <c r="T55" s="21" t="e">
        <f>#REF!</f>
        <v>#REF!</v>
      </c>
      <c r="U55" s="21" t="e">
        <f>#REF!</f>
        <v>#REF!</v>
      </c>
    </row>
    <row r="56" spans="1:21" ht="15" customHeight="1" thickTop="1" thickBot="1" x14ac:dyDescent="0.3">
      <c r="A56" s="20" t="s">
        <v>87</v>
      </c>
      <c r="B56" s="21"/>
      <c r="C56" s="21"/>
      <c r="D56" s="21"/>
      <c r="E56" s="21">
        <v>9356</v>
      </c>
      <c r="F56" s="21">
        <v>14734</v>
      </c>
      <c r="G56" s="21">
        <v>14800</v>
      </c>
      <c r="H56" s="21">
        <v>3985</v>
      </c>
      <c r="I56" s="21">
        <v>20940</v>
      </c>
      <c r="J56" s="21">
        <v>14276</v>
      </c>
      <c r="K56" s="21">
        <v>9427</v>
      </c>
      <c r="L56" s="4"/>
      <c r="M56" s="21">
        <f>E56</f>
        <v>9356</v>
      </c>
      <c r="N56" s="21">
        <f>F56</f>
        <v>14734</v>
      </c>
      <c r="O56" s="21">
        <f>G56</f>
        <v>14800</v>
      </c>
      <c r="P56" s="21">
        <f>H56</f>
        <v>3985</v>
      </c>
      <c r="Q56" s="21">
        <f>I56</f>
        <v>20940</v>
      </c>
      <c r="R56" s="21">
        <f>J56</f>
        <v>14276</v>
      </c>
      <c r="S56" s="21">
        <f>K56</f>
        <v>9427</v>
      </c>
      <c r="T56" s="21" t="e">
        <f>#REF!</f>
        <v>#REF!</v>
      </c>
      <c r="U56" s="21" t="e">
        <f>#REF!</f>
        <v>#REF!</v>
      </c>
    </row>
    <row r="57" spans="1:21" ht="15" customHeight="1" thickTop="1" thickBot="1" x14ac:dyDescent="0.3">
      <c r="A57" s="23" t="s">
        <v>88</v>
      </c>
      <c r="B57" s="17"/>
      <c r="C57" s="17"/>
      <c r="D57" s="17"/>
      <c r="E57" s="17">
        <f>SUM(E45:E56)</f>
        <v>192884</v>
      </c>
      <c r="F57" s="17">
        <f>SUM(F45:F56)</f>
        <v>92545</v>
      </c>
      <c r="G57" s="17">
        <f t="shared" ref="G57:K57" si="7">SUM(G45:G56)</f>
        <v>320805</v>
      </c>
      <c r="H57" s="17">
        <f t="shared" si="7"/>
        <v>227139</v>
      </c>
      <c r="I57" s="17">
        <f t="shared" si="7"/>
        <v>336264</v>
      </c>
      <c r="J57" s="17">
        <f>SUM(J45:J56)</f>
        <v>358282</v>
      </c>
      <c r="K57" s="17">
        <f t="shared" si="7"/>
        <v>449814</v>
      </c>
      <c r="L57" s="6"/>
      <c r="M57" s="17">
        <f t="shared" ref="M57:S57" si="8">SUM(M45:M56)</f>
        <v>192884</v>
      </c>
      <c r="N57" s="17">
        <f t="shared" si="8"/>
        <v>92545</v>
      </c>
      <c r="O57" s="17">
        <f t="shared" si="8"/>
        <v>320805</v>
      </c>
      <c r="P57" s="17">
        <f t="shared" si="8"/>
        <v>227139</v>
      </c>
      <c r="Q57" s="17">
        <f t="shared" si="8"/>
        <v>336264</v>
      </c>
      <c r="R57" s="17">
        <f t="shared" si="8"/>
        <v>358282</v>
      </c>
      <c r="S57" s="17">
        <f t="shared" si="8"/>
        <v>449814</v>
      </c>
      <c r="T57" s="17" t="e">
        <f t="shared" ref="T57" si="9">SUM(T45:T56)</f>
        <v>#REF!</v>
      </c>
      <c r="U57" s="17" t="e">
        <f>SUM(U45:U56)</f>
        <v>#REF!</v>
      </c>
    </row>
    <row r="58" spans="1:21" ht="6" customHeight="1" thickTop="1" thickBot="1" x14ac:dyDescent="0.3"/>
    <row r="59" spans="1:21" ht="15" customHeight="1" thickTop="1" thickBot="1" x14ac:dyDescent="0.3">
      <c r="A59" s="23" t="s">
        <v>63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6"/>
      <c r="M59" s="17"/>
      <c r="N59" s="17"/>
      <c r="O59" s="17"/>
      <c r="P59" s="17"/>
      <c r="Q59" s="17"/>
      <c r="R59" s="17"/>
      <c r="S59" s="17"/>
      <c r="T59" s="17"/>
      <c r="U59" s="13"/>
    </row>
    <row r="60" spans="1:21" ht="15" customHeight="1" thickTop="1" thickBot="1" x14ac:dyDescent="0.3">
      <c r="A60" s="20" t="s">
        <v>77</v>
      </c>
      <c r="B60" s="21"/>
      <c r="C60" s="21"/>
      <c r="D60" s="21"/>
      <c r="E60" s="21">
        <v>256057</v>
      </c>
      <c r="F60" s="21">
        <v>527240</v>
      </c>
      <c r="G60" s="21">
        <v>560841</v>
      </c>
      <c r="H60" s="21">
        <v>471309</v>
      </c>
      <c r="I60" s="21">
        <v>373348</v>
      </c>
      <c r="J60" s="21">
        <v>350373</v>
      </c>
      <c r="K60" s="21">
        <v>286748</v>
      </c>
      <c r="L60" s="4"/>
      <c r="M60" s="21">
        <f>E60</f>
        <v>256057</v>
      </c>
      <c r="N60" s="21">
        <f>F60</f>
        <v>527240</v>
      </c>
      <c r="O60" s="21">
        <f>G60</f>
        <v>560841</v>
      </c>
      <c r="P60" s="21">
        <f>H60</f>
        <v>471309</v>
      </c>
      <c r="Q60" s="21">
        <f>I60</f>
        <v>373348</v>
      </c>
      <c r="R60" s="21">
        <f>J60</f>
        <v>350373</v>
      </c>
      <c r="S60" s="21">
        <f>K60</f>
        <v>286748</v>
      </c>
      <c r="T60" s="21" t="e">
        <f>#REF!</f>
        <v>#REF!</v>
      </c>
      <c r="U60" s="21" t="e">
        <f>#REF!</f>
        <v>#REF!</v>
      </c>
    </row>
    <row r="61" spans="1:21" ht="15" customHeight="1" thickTop="1" thickBot="1" x14ac:dyDescent="0.3">
      <c r="A61" s="20" t="s">
        <v>78</v>
      </c>
      <c r="B61" s="21"/>
      <c r="C61" s="21"/>
      <c r="D61" s="21"/>
      <c r="E61" s="21">
        <v>158954</v>
      </c>
      <c r="F61" s="21">
        <v>159029</v>
      </c>
      <c r="G61" s="21">
        <v>443988</v>
      </c>
      <c r="H61" s="21">
        <v>745226</v>
      </c>
      <c r="I61" s="21">
        <v>735565</v>
      </c>
      <c r="J61" s="21">
        <v>725879</v>
      </c>
      <c r="K61" s="21">
        <v>716194</v>
      </c>
      <c r="L61" s="4"/>
      <c r="M61" s="21">
        <f>E61</f>
        <v>158954</v>
      </c>
      <c r="N61" s="21">
        <f>F61</f>
        <v>159029</v>
      </c>
      <c r="O61" s="21">
        <f>G61</f>
        <v>443988</v>
      </c>
      <c r="P61" s="21">
        <f>H61</f>
        <v>745226</v>
      </c>
      <c r="Q61" s="21">
        <f>I61</f>
        <v>735565</v>
      </c>
      <c r="R61" s="21">
        <f>J61</f>
        <v>725879</v>
      </c>
      <c r="S61" s="21">
        <f>K61</f>
        <v>716194</v>
      </c>
      <c r="T61" s="21" t="e">
        <f>#REF!</f>
        <v>#REF!</v>
      </c>
      <c r="U61" s="21" t="e">
        <f>#REF!</f>
        <v>#REF!</v>
      </c>
    </row>
    <row r="62" spans="1:21" ht="15" customHeight="1" thickTop="1" thickBot="1" x14ac:dyDescent="0.3">
      <c r="A62" s="20" t="s">
        <v>79</v>
      </c>
      <c r="B62" s="21"/>
      <c r="C62" s="21"/>
      <c r="D62" s="21"/>
      <c r="E62" s="21">
        <v>0</v>
      </c>
      <c r="F62" s="21">
        <v>3982</v>
      </c>
      <c r="G62" s="21">
        <v>5502</v>
      </c>
      <c r="H62" s="21">
        <v>4984</v>
      </c>
      <c r="I62" s="21">
        <v>3535</v>
      </c>
      <c r="J62" s="21">
        <v>0</v>
      </c>
      <c r="K62" s="21">
        <v>0</v>
      </c>
      <c r="L62" s="4"/>
      <c r="M62" s="21">
        <f>E62</f>
        <v>0</v>
      </c>
      <c r="N62" s="21">
        <f>F62</f>
        <v>3982</v>
      </c>
      <c r="O62" s="21">
        <f>G62</f>
        <v>5502</v>
      </c>
      <c r="P62" s="21">
        <f>H62</f>
        <v>4984</v>
      </c>
      <c r="Q62" s="21">
        <f>I62</f>
        <v>3535</v>
      </c>
      <c r="R62" s="21">
        <f>J62</f>
        <v>0</v>
      </c>
      <c r="S62" s="21">
        <f>K62</f>
        <v>0</v>
      </c>
      <c r="T62" s="21" t="e">
        <f>#REF!</f>
        <v>#REF!</v>
      </c>
      <c r="U62" s="21" t="e">
        <f>#REF!</f>
        <v>#REF!</v>
      </c>
    </row>
    <row r="63" spans="1:21" ht="15" customHeight="1" thickTop="1" thickBot="1" x14ac:dyDescent="0.3">
      <c r="A63" s="20" t="s">
        <v>184</v>
      </c>
      <c r="B63" s="21"/>
      <c r="C63" s="21"/>
      <c r="D63" s="21"/>
      <c r="E63" s="21">
        <v>3886</v>
      </c>
      <c r="F63" s="21">
        <v>0</v>
      </c>
      <c r="G63" s="21">
        <v>0</v>
      </c>
      <c r="H63" s="21">
        <v>0</v>
      </c>
      <c r="I63" s="21">
        <v>1392</v>
      </c>
      <c r="J63" s="21">
        <v>7296</v>
      </c>
      <c r="K63" s="21">
        <v>6791</v>
      </c>
      <c r="L63" s="4"/>
      <c r="M63" s="21">
        <f>E63</f>
        <v>3886</v>
      </c>
      <c r="N63" s="21">
        <f>F63</f>
        <v>0</v>
      </c>
      <c r="O63" s="21">
        <f>G63</f>
        <v>0</v>
      </c>
      <c r="P63" s="21">
        <f>H63</f>
        <v>0</v>
      </c>
      <c r="Q63" s="21">
        <f>I63</f>
        <v>1392</v>
      </c>
      <c r="R63" s="21">
        <f>J63</f>
        <v>7296</v>
      </c>
      <c r="S63" s="21">
        <f>K63</f>
        <v>6791</v>
      </c>
      <c r="T63" s="21" t="e">
        <f>#REF!</f>
        <v>#REF!</v>
      </c>
      <c r="U63" s="21" t="e">
        <f>#REF!</f>
        <v>#REF!</v>
      </c>
    </row>
    <row r="64" spans="1:21" ht="15" customHeight="1" thickTop="1" thickBot="1" x14ac:dyDescent="0.3">
      <c r="A64" s="20" t="s">
        <v>60</v>
      </c>
      <c r="B64" s="21"/>
      <c r="C64" s="21"/>
      <c r="D64" s="21"/>
      <c r="E64" s="21">
        <v>6184</v>
      </c>
      <c r="F64" s="21">
        <v>8442</v>
      </c>
      <c r="G64" s="21">
        <v>16413</v>
      </c>
      <c r="H64" s="21">
        <v>18385</v>
      </c>
      <c r="I64" s="21">
        <v>4953</v>
      </c>
      <c r="J64" s="21">
        <v>1685</v>
      </c>
      <c r="K64" s="21">
        <v>0</v>
      </c>
      <c r="L64" s="4"/>
      <c r="M64" s="21">
        <f>E64</f>
        <v>6184</v>
      </c>
      <c r="N64" s="21">
        <f>F64</f>
        <v>8442</v>
      </c>
      <c r="O64" s="21">
        <f>G64</f>
        <v>16413</v>
      </c>
      <c r="P64" s="21">
        <f>H64</f>
        <v>18385</v>
      </c>
      <c r="Q64" s="21">
        <f>I64</f>
        <v>4953</v>
      </c>
      <c r="R64" s="21">
        <f>J64</f>
        <v>1685</v>
      </c>
      <c r="S64" s="21">
        <f>K64</f>
        <v>0</v>
      </c>
      <c r="T64" s="21" t="e">
        <f>#REF!</f>
        <v>#REF!</v>
      </c>
      <c r="U64" s="21" t="e">
        <f>#REF!</f>
        <v>#REF!</v>
      </c>
    </row>
    <row r="65" spans="1:21" ht="15" customHeight="1" thickTop="1" thickBot="1" x14ac:dyDescent="0.3">
      <c r="A65" s="20" t="s">
        <v>66</v>
      </c>
      <c r="B65" s="21"/>
      <c r="C65" s="21"/>
      <c r="D65" s="21"/>
      <c r="E65" s="21">
        <v>76785</v>
      </c>
      <c r="F65" s="21">
        <v>86874</v>
      </c>
      <c r="G65" s="21">
        <v>134032</v>
      </c>
      <c r="H65" s="21">
        <v>146007</v>
      </c>
      <c r="I65" s="21">
        <v>155148</v>
      </c>
      <c r="J65" s="21">
        <v>158998</v>
      </c>
      <c r="K65" s="21">
        <v>157942</v>
      </c>
      <c r="L65" s="4"/>
      <c r="M65" s="21">
        <f>E65</f>
        <v>76785</v>
      </c>
      <c r="N65" s="21">
        <f>F65</f>
        <v>86874</v>
      </c>
      <c r="O65" s="21">
        <f>G65</f>
        <v>134032</v>
      </c>
      <c r="P65" s="21">
        <f>H65</f>
        <v>146007</v>
      </c>
      <c r="Q65" s="21">
        <f>I65</f>
        <v>155148</v>
      </c>
      <c r="R65" s="21">
        <f>J65</f>
        <v>158998</v>
      </c>
      <c r="S65" s="21">
        <f>K65</f>
        <v>157942</v>
      </c>
      <c r="T65" s="21" t="e">
        <f>#REF!</f>
        <v>#REF!</v>
      </c>
      <c r="U65" s="21" t="e">
        <f>#REF!</f>
        <v>#REF!</v>
      </c>
    </row>
    <row r="66" spans="1:21" ht="15" customHeight="1" thickTop="1" thickBot="1" x14ac:dyDescent="0.3">
      <c r="A66" s="20" t="s">
        <v>82</v>
      </c>
      <c r="B66" s="21"/>
      <c r="C66" s="21"/>
      <c r="D66" s="21"/>
      <c r="E66" s="21">
        <v>0</v>
      </c>
      <c r="F66" s="21"/>
      <c r="G66" s="21">
        <v>0</v>
      </c>
      <c r="H66" s="21"/>
      <c r="I66" s="21">
        <v>0</v>
      </c>
      <c r="J66" s="21">
        <v>0</v>
      </c>
      <c r="K66" s="21">
        <v>0</v>
      </c>
      <c r="L66" s="4"/>
      <c r="M66" s="21">
        <f>E66</f>
        <v>0</v>
      </c>
      <c r="N66" s="21">
        <f>F66</f>
        <v>0</v>
      </c>
      <c r="O66" s="21">
        <f>G66</f>
        <v>0</v>
      </c>
      <c r="P66" s="21">
        <f>H66</f>
        <v>0</v>
      </c>
      <c r="Q66" s="21">
        <f>I66</f>
        <v>0</v>
      </c>
      <c r="R66" s="21">
        <f>J66</f>
        <v>0</v>
      </c>
      <c r="S66" s="21">
        <f>K66</f>
        <v>0</v>
      </c>
      <c r="T66" s="21" t="e">
        <f>#REF!</f>
        <v>#REF!</v>
      </c>
      <c r="U66" s="21" t="e">
        <f>#REF!</f>
        <v>#REF!</v>
      </c>
    </row>
    <row r="67" spans="1:21" ht="15" customHeight="1" thickTop="1" thickBot="1" x14ac:dyDescent="0.3">
      <c r="A67" s="20" t="s">
        <v>83</v>
      </c>
      <c r="B67" s="21"/>
      <c r="C67" s="21"/>
      <c r="D67" s="21"/>
      <c r="E67" s="21">
        <v>323</v>
      </c>
      <c r="F67" s="21">
        <v>231</v>
      </c>
      <c r="G67" s="21">
        <v>130114</v>
      </c>
      <c r="H67" s="21">
        <v>118216</v>
      </c>
      <c r="I67" s="21">
        <v>110758</v>
      </c>
      <c r="J67" s="21">
        <v>108081</v>
      </c>
      <c r="K67" s="21">
        <v>96265</v>
      </c>
      <c r="L67" s="4"/>
      <c r="M67" s="21">
        <f>E67</f>
        <v>323</v>
      </c>
      <c r="N67" s="21">
        <f>F67</f>
        <v>231</v>
      </c>
      <c r="O67" s="21">
        <f>G67</f>
        <v>130114</v>
      </c>
      <c r="P67" s="21">
        <f>H67</f>
        <v>118216</v>
      </c>
      <c r="Q67" s="21">
        <f>I67</f>
        <v>110758</v>
      </c>
      <c r="R67" s="21">
        <f>J67</f>
        <v>108081</v>
      </c>
      <c r="S67" s="21">
        <f>K67</f>
        <v>96265</v>
      </c>
      <c r="T67" s="21" t="e">
        <f>#REF!</f>
        <v>#REF!</v>
      </c>
      <c r="U67" s="21" t="e">
        <f>#REF!</f>
        <v>#REF!</v>
      </c>
    </row>
    <row r="68" spans="1:21" ht="15" customHeight="1" thickTop="1" thickBot="1" x14ac:dyDescent="0.3">
      <c r="A68" s="20" t="s">
        <v>47</v>
      </c>
      <c r="B68" s="21"/>
      <c r="C68" s="21"/>
      <c r="D68" s="21"/>
      <c r="E68" s="21">
        <v>37</v>
      </c>
      <c r="F68" s="21">
        <v>91</v>
      </c>
      <c r="G68" s="21">
        <v>1852</v>
      </c>
      <c r="H68" s="21">
        <v>1745</v>
      </c>
      <c r="I68" s="21">
        <v>1782</v>
      </c>
      <c r="J68" s="21">
        <v>1832</v>
      </c>
      <c r="K68" s="21">
        <v>1894</v>
      </c>
      <c r="L68" s="4"/>
      <c r="M68" s="21">
        <f>E68</f>
        <v>37</v>
      </c>
      <c r="N68" s="21">
        <f>F68</f>
        <v>91</v>
      </c>
      <c r="O68" s="21">
        <f>G68</f>
        <v>1852</v>
      </c>
      <c r="P68" s="21">
        <f>H68</f>
        <v>1745</v>
      </c>
      <c r="Q68" s="21">
        <f>I68</f>
        <v>1782</v>
      </c>
      <c r="R68" s="21">
        <f>J68</f>
        <v>1832</v>
      </c>
      <c r="S68" s="21">
        <f>K68</f>
        <v>1894</v>
      </c>
      <c r="T68" s="21" t="e">
        <f>#REF!</f>
        <v>#REF!</v>
      </c>
      <c r="U68" s="21" t="e">
        <f>#REF!</f>
        <v>#REF!</v>
      </c>
    </row>
    <row r="69" spans="1:21" ht="15" customHeight="1" thickTop="1" thickBot="1" x14ac:dyDescent="0.3">
      <c r="A69" s="20" t="s">
        <v>185</v>
      </c>
      <c r="B69" s="21"/>
      <c r="C69" s="21"/>
      <c r="D69" s="21"/>
      <c r="E69" s="21">
        <v>0</v>
      </c>
      <c r="F69" s="21">
        <v>70151</v>
      </c>
      <c r="G69" s="21">
        <v>89</v>
      </c>
      <c r="H69" s="21"/>
      <c r="I69" s="21">
        <v>0</v>
      </c>
      <c r="J69" s="21">
        <v>315</v>
      </c>
      <c r="K69" s="21">
        <v>254</v>
      </c>
      <c r="L69" s="4"/>
      <c r="M69" s="21">
        <f>E69</f>
        <v>0</v>
      </c>
      <c r="N69" s="21">
        <f>F69</f>
        <v>70151</v>
      </c>
      <c r="O69" s="21">
        <f>G69</f>
        <v>89</v>
      </c>
      <c r="P69" s="21">
        <f>H69</f>
        <v>0</v>
      </c>
      <c r="Q69" s="21">
        <f>I69</f>
        <v>0</v>
      </c>
      <c r="R69" s="21">
        <f>J69</f>
        <v>315</v>
      </c>
      <c r="S69" s="21">
        <f>K69</f>
        <v>254</v>
      </c>
      <c r="T69" s="21" t="e">
        <f>#REF!</f>
        <v>#REF!</v>
      </c>
      <c r="U69" s="21" t="e">
        <f>#REF!</f>
        <v>#REF!</v>
      </c>
    </row>
    <row r="70" spans="1:21" ht="15" customHeight="1" thickTop="1" thickBot="1" x14ac:dyDescent="0.3">
      <c r="A70" s="23" t="s">
        <v>89</v>
      </c>
      <c r="B70" s="17"/>
      <c r="C70" s="17"/>
      <c r="D70" s="17"/>
      <c r="E70" s="17">
        <f t="shared" ref="E70:K70" si="10">SUM(E60:E69)</f>
        <v>502226</v>
      </c>
      <c r="F70" s="17">
        <f t="shared" si="10"/>
        <v>856040</v>
      </c>
      <c r="G70" s="17">
        <f t="shared" si="10"/>
        <v>1292831</v>
      </c>
      <c r="H70" s="17">
        <f t="shared" si="10"/>
        <v>1505872</v>
      </c>
      <c r="I70" s="17">
        <f t="shared" si="10"/>
        <v>1386481</v>
      </c>
      <c r="J70" s="17">
        <f t="shared" si="10"/>
        <v>1354459</v>
      </c>
      <c r="K70" s="17">
        <f t="shared" si="10"/>
        <v>1266088</v>
      </c>
      <c r="L70" s="6"/>
      <c r="M70" s="17">
        <f t="shared" ref="M70:U70" si="11">SUM(M60:M69)</f>
        <v>502226</v>
      </c>
      <c r="N70" s="17">
        <f t="shared" si="11"/>
        <v>856040</v>
      </c>
      <c r="O70" s="17">
        <f t="shared" si="11"/>
        <v>1292831</v>
      </c>
      <c r="P70" s="17">
        <f t="shared" si="11"/>
        <v>1505872</v>
      </c>
      <c r="Q70" s="17">
        <f t="shared" si="11"/>
        <v>1386481</v>
      </c>
      <c r="R70" s="17">
        <f t="shared" si="11"/>
        <v>1354459</v>
      </c>
      <c r="S70" s="17">
        <f t="shared" si="11"/>
        <v>1266088</v>
      </c>
      <c r="T70" s="17" t="e">
        <f t="shared" si="11"/>
        <v>#REF!</v>
      </c>
      <c r="U70" s="17" t="e">
        <f t="shared" si="11"/>
        <v>#REF!</v>
      </c>
    </row>
    <row r="71" spans="1:21" ht="6" customHeight="1" thickTop="1" thickBot="1" x14ac:dyDescent="0.3"/>
    <row r="72" spans="1:21" ht="15" customHeight="1" thickTop="1" thickBot="1" x14ac:dyDescent="0.3">
      <c r="A72" s="23" t="s">
        <v>90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6"/>
      <c r="M72" s="17"/>
      <c r="N72" s="17"/>
      <c r="O72" s="17"/>
      <c r="P72" s="17"/>
      <c r="Q72" s="17"/>
      <c r="R72" s="17"/>
      <c r="S72" s="17"/>
      <c r="T72" s="17"/>
      <c r="U72" s="13"/>
    </row>
    <row r="73" spans="1:21" ht="15" customHeight="1" thickTop="1" thickBot="1" x14ac:dyDescent="0.3">
      <c r="A73" s="20" t="s">
        <v>91</v>
      </c>
      <c r="B73" s="21"/>
      <c r="C73" s="21"/>
      <c r="D73" s="21"/>
      <c r="E73" s="21">
        <v>478986</v>
      </c>
      <c r="F73" s="21">
        <v>478986</v>
      </c>
      <c r="G73" s="21">
        <v>578986</v>
      </c>
      <c r="H73" s="21">
        <v>578986</v>
      </c>
      <c r="I73" s="21">
        <v>578986</v>
      </c>
      <c r="J73" s="21">
        <v>578986</v>
      </c>
      <c r="K73" s="21">
        <v>578986</v>
      </c>
      <c r="L73" s="4"/>
      <c r="M73" s="21">
        <f>E73</f>
        <v>478986</v>
      </c>
      <c r="N73" s="21">
        <f>F73</f>
        <v>478986</v>
      </c>
      <c r="O73" s="21">
        <f>G73</f>
        <v>578986</v>
      </c>
      <c r="P73" s="21">
        <f>H73</f>
        <v>578986</v>
      </c>
      <c r="Q73" s="21">
        <f>I73</f>
        <v>578986</v>
      </c>
      <c r="R73" s="21">
        <f>J73</f>
        <v>578986</v>
      </c>
      <c r="S73" s="21">
        <f>K73</f>
        <v>578986</v>
      </c>
      <c r="T73" s="21" t="e">
        <f>#REF!</f>
        <v>#REF!</v>
      </c>
      <c r="U73" s="21" t="e">
        <f>#REF!</f>
        <v>#REF!</v>
      </c>
    </row>
    <row r="74" spans="1:21" ht="15" customHeight="1" thickTop="1" thickBot="1" x14ac:dyDescent="0.3">
      <c r="A74" s="20" t="s">
        <v>92</v>
      </c>
      <c r="B74" s="21"/>
      <c r="C74" s="21"/>
      <c r="D74" s="21"/>
      <c r="E74" s="21">
        <v>2</v>
      </c>
      <c r="F74" s="21">
        <v>2</v>
      </c>
      <c r="G74" s="21">
        <v>2</v>
      </c>
      <c r="H74" s="21">
        <v>2</v>
      </c>
      <c r="I74" s="21">
        <v>2</v>
      </c>
      <c r="J74" s="21">
        <v>2</v>
      </c>
      <c r="K74" s="21">
        <v>2</v>
      </c>
      <c r="L74" s="4"/>
      <c r="M74" s="21">
        <f>E74</f>
        <v>2</v>
      </c>
      <c r="N74" s="21">
        <f>F74</f>
        <v>2</v>
      </c>
      <c r="O74" s="21">
        <f>G74</f>
        <v>2</v>
      </c>
      <c r="P74" s="21">
        <f>H74</f>
        <v>2</v>
      </c>
      <c r="Q74" s="21">
        <f>I74</f>
        <v>2</v>
      </c>
      <c r="R74" s="21">
        <f>J74</f>
        <v>2</v>
      </c>
      <c r="S74" s="21">
        <f>K74</f>
        <v>2</v>
      </c>
      <c r="T74" s="21" t="e">
        <f>#REF!</f>
        <v>#REF!</v>
      </c>
      <c r="U74" s="21" t="e">
        <f>#REF!</f>
        <v>#REF!</v>
      </c>
    </row>
    <row r="75" spans="1:21" ht="15" customHeight="1" thickTop="1" thickBot="1" x14ac:dyDescent="0.3">
      <c r="A75" s="20" t="s">
        <v>93</v>
      </c>
      <c r="B75" s="21"/>
      <c r="C75" s="21"/>
      <c r="D75" s="21"/>
      <c r="E75" s="21"/>
      <c r="F75" s="21"/>
      <c r="G75" s="21">
        <v>135171</v>
      </c>
      <c r="H75" s="21"/>
      <c r="I75" s="21"/>
      <c r="J75" s="21"/>
      <c r="K75" s="21"/>
      <c r="L75" s="4"/>
      <c r="M75" s="21">
        <f>E75</f>
        <v>0</v>
      </c>
      <c r="N75" s="21">
        <f>F75</f>
        <v>0</v>
      </c>
      <c r="O75" s="21">
        <f>G75</f>
        <v>135171</v>
      </c>
      <c r="P75" s="21">
        <f>H75</f>
        <v>0</v>
      </c>
      <c r="Q75" s="21">
        <f>I75</f>
        <v>0</v>
      </c>
      <c r="R75" s="21">
        <f>J75</f>
        <v>0</v>
      </c>
      <c r="S75" s="21">
        <f>K75</f>
        <v>0</v>
      </c>
      <c r="T75" s="21" t="e">
        <f>#REF!</f>
        <v>#REF!</v>
      </c>
      <c r="U75" s="21" t="e">
        <f>#REF!</f>
        <v>#REF!</v>
      </c>
    </row>
    <row r="76" spans="1:21" ht="15" customHeight="1" thickTop="1" thickBot="1" x14ac:dyDescent="0.3">
      <c r="A76" s="20" t="s">
        <v>94</v>
      </c>
      <c r="B76" s="21"/>
      <c r="C76" s="21"/>
      <c r="D76" s="21"/>
      <c r="E76" s="21">
        <v>135171</v>
      </c>
      <c r="F76" s="21">
        <v>155654</v>
      </c>
      <c r="G76" s="21">
        <v>44574</v>
      </c>
      <c r="H76" s="21">
        <v>143073</v>
      </c>
      <c r="I76" s="21">
        <v>103925</v>
      </c>
      <c r="J76" s="21">
        <v>12325</v>
      </c>
      <c r="K76" s="21">
        <v>5925</v>
      </c>
      <c r="L76" s="4"/>
      <c r="M76" s="21">
        <f>E76</f>
        <v>135171</v>
      </c>
      <c r="N76" s="21">
        <f>F76</f>
        <v>155654</v>
      </c>
      <c r="O76" s="21">
        <f>G76</f>
        <v>44574</v>
      </c>
      <c r="P76" s="21">
        <f>H76</f>
        <v>143073</v>
      </c>
      <c r="Q76" s="21">
        <f>I76</f>
        <v>103925</v>
      </c>
      <c r="R76" s="21">
        <f>J76</f>
        <v>12325</v>
      </c>
      <c r="S76" s="21">
        <f>K76</f>
        <v>5925</v>
      </c>
      <c r="T76" s="21" t="e">
        <f>#REF!</f>
        <v>#REF!</v>
      </c>
      <c r="U76" s="21" t="e">
        <f>#REF!</f>
        <v>#REF!</v>
      </c>
    </row>
    <row r="77" spans="1:21" ht="15" customHeight="1" thickTop="1" thickBot="1" x14ac:dyDescent="0.3">
      <c r="A77" s="20" t="s">
        <v>199</v>
      </c>
      <c r="B77" s="21"/>
      <c r="C77" s="21"/>
      <c r="D77" s="21"/>
      <c r="E77" s="21"/>
      <c r="F77" s="21"/>
      <c r="G77" s="21"/>
      <c r="H77" s="21"/>
      <c r="I77" s="21"/>
      <c r="J77" s="21">
        <v>5338</v>
      </c>
      <c r="K77" s="21">
        <v>12384</v>
      </c>
      <c r="L77" s="4"/>
      <c r="M77" s="21"/>
      <c r="N77" s="21"/>
      <c r="O77" s="21"/>
      <c r="P77" s="21"/>
      <c r="Q77" s="21"/>
      <c r="R77" s="21">
        <f>J77</f>
        <v>5338</v>
      </c>
      <c r="S77" s="21">
        <f>K77</f>
        <v>12384</v>
      </c>
      <c r="T77" s="21" t="e">
        <f>#REF!</f>
        <v>#REF!</v>
      </c>
      <c r="U77" s="21" t="e">
        <f>#REF!</f>
        <v>#REF!</v>
      </c>
    </row>
    <row r="78" spans="1:21" ht="15" customHeight="1" thickTop="1" thickBot="1" x14ac:dyDescent="0.3">
      <c r="A78" s="20" t="s">
        <v>95</v>
      </c>
      <c r="B78" s="21"/>
      <c r="C78" s="21"/>
      <c r="D78" s="21"/>
      <c r="E78" s="21">
        <v>-3922</v>
      </c>
      <c r="F78" s="21">
        <v>-4959</v>
      </c>
      <c r="G78" s="21">
        <v>-6072</v>
      </c>
      <c r="H78" s="21">
        <v>-99</v>
      </c>
      <c r="I78" s="21">
        <v>-3322</v>
      </c>
      <c r="J78" s="21">
        <v>2930</v>
      </c>
      <c r="K78" s="21">
        <v>-2520</v>
      </c>
      <c r="L78" s="4"/>
      <c r="M78" s="21">
        <f>E78</f>
        <v>-3922</v>
      </c>
      <c r="N78" s="21">
        <f>F78</f>
        <v>-4959</v>
      </c>
      <c r="O78" s="21">
        <f>G78</f>
        <v>-6072</v>
      </c>
      <c r="P78" s="21">
        <f>H78</f>
        <v>-99</v>
      </c>
      <c r="Q78" s="21">
        <f>I78</f>
        <v>-3322</v>
      </c>
      <c r="R78" s="21">
        <f>J78</f>
        <v>2930</v>
      </c>
      <c r="S78" s="21">
        <f>K78</f>
        <v>-2520</v>
      </c>
      <c r="T78" s="21" t="e">
        <f>#REF!</f>
        <v>#REF!</v>
      </c>
      <c r="U78" s="21" t="e">
        <f>#REF!</f>
        <v>#REF!</v>
      </c>
    </row>
    <row r="79" spans="1:21" ht="15" customHeight="1" thickTop="1" thickBot="1" x14ac:dyDescent="0.3">
      <c r="A79" s="23" t="s">
        <v>96</v>
      </c>
      <c r="B79" s="17"/>
      <c r="C79" s="17"/>
      <c r="D79" s="17"/>
      <c r="E79" s="17">
        <f>SUM(E73:E78)</f>
        <v>610237</v>
      </c>
      <c r="F79" s="17">
        <f t="shared" ref="F79:K79" si="12">SUM(F73:F78)</f>
        <v>629683</v>
      </c>
      <c r="G79" s="17">
        <f t="shared" si="12"/>
        <v>752661</v>
      </c>
      <c r="H79" s="17">
        <f t="shared" si="12"/>
        <v>721962</v>
      </c>
      <c r="I79" s="17">
        <f t="shared" si="12"/>
        <v>679591</v>
      </c>
      <c r="J79" s="17">
        <f>SUM(J73:J78)</f>
        <v>599581</v>
      </c>
      <c r="K79" s="17">
        <f t="shared" si="12"/>
        <v>594777</v>
      </c>
      <c r="L79" s="6"/>
      <c r="M79" s="17">
        <f>SUM(M73:M78)</f>
        <v>610237</v>
      </c>
      <c r="N79" s="17">
        <f t="shared" ref="N79:U79" si="13">SUM(N73:N78)</f>
        <v>629683</v>
      </c>
      <c r="O79" s="17">
        <f t="shared" si="13"/>
        <v>752661</v>
      </c>
      <c r="P79" s="17">
        <f>SUM(P73:P78)</f>
        <v>721962</v>
      </c>
      <c r="Q79" s="17">
        <f>SUM(Q73:Q78)</f>
        <v>679591</v>
      </c>
      <c r="R79" s="17">
        <f>SUM(R73:R78)</f>
        <v>599581</v>
      </c>
      <c r="S79" s="17">
        <f>SUM(S73:S78)</f>
        <v>594777</v>
      </c>
      <c r="T79" s="17" t="e">
        <f t="shared" si="13"/>
        <v>#REF!</v>
      </c>
      <c r="U79" s="17" t="e">
        <f t="shared" si="13"/>
        <v>#REF!</v>
      </c>
    </row>
    <row r="80" spans="1:21" ht="6" customHeight="1" thickTop="1" thickBot="1" x14ac:dyDescent="0.3"/>
    <row r="81" spans="1:21" ht="15" customHeight="1" thickTop="1" thickBot="1" x14ac:dyDescent="0.3">
      <c r="A81" s="23" t="s">
        <v>97</v>
      </c>
      <c r="B81" s="17"/>
      <c r="C81" s="17"/>
      <c r="D81" s="17"/>
      <c r="E81" s="17">
        <f t="shared" ref="E81:K81" si="14">E57+E70+E79</f>
        <v>1305347</v>
      </c>
      <c r="F81" s="17">
        <f t="shared" si="14"/>
        <v>1578268</v>
      </c>
      <c r="G81" s="17">
        <f t="shared" si="14"/>
        <v>2366297</v>
      </c>
      <c r="H81" s="17">
        <f t="shared" si="14"/>
        <v>2454973</v>
      </c>
      <c r="I81" s="17">
        <f t="shared" si="14"/>
        <v>2402336</v>
      </c>
      <c r="J81" s="17">
        <f t="shared" si="14"/>
        <v>2312322</v>
      </c>
      <c r="K81" s="17">
        <f t="shared" si="14"/>
        <v>2310679</v>
      </c>
      <c r="L81" s="6"/>
      <c r="M81" s="17">
        <f t="shared" ref="M81:U81" si="15">M79+M70+M57</f>
        <v>1305347</v>
      </c>
      <c r="N81" s="17">
        <f t="shared" si="15"/>
        <v>1578268</v>
      </c>
      <c r="O81" s="17">
        <f t="shared" si="15"/>
        <v>2366297</v>
      </c>
      <c r="P81" s="17">
        <f t="shared" si="15"/>
        <v>2454973</v>
      </c>
      <c r="Q81" s="17">
        <f t="shared" si="15"/>
        <v>2402336</v>
      </c>
      <c r="R81" s="17">
        <f t="shared" si="15"/>
        <v>2312322</v>
      </c>
      <c r="S81" s="17">
        <f t="shared" si="15"/>
        <v>2310679</v>
      </c>
      <c r="T81" s="17" t="e">
        <f t="shared" si="15"/>
        <v>#REF!</v>
      </c>
      <c r="U81" s="17" t="e">
        <f t="shared" si="15"/>
        <v>#REF!</v>
      </c>
    </row>
    <row r="82" spans="1:21" ht="13" thickTop="1" x14ac:dyDescent="0.25">
      <c r="B82" s="43"/>
      <c r="C82" s="43"/>
      <c r="D82" s="43"/>
      <c r="E82" s="43"/>
      <c r="F82" s="43"/>
      <c r="G82" s="43"/>
      <c r="H82" s="43"/>
      <c r="I82" s="43"/>
      <c r="J82" s="43"/>
      <c r="K82" s="43"/>
      <c r="M82" s="43"/>
      <c r="N82" s="43"/>
      <c r="O82" s="43"/>
      <c r="P82" s="43"/>
      <c r="Q82" s="43"/>
      <c r="R82" s="43"/>
      <c r="S82" s="43"/>
      <c r="T82" s="43"/>
    </row>
    <row r="83" spans="1:21" x14ac:dyDescent="0.25">
      <c r="B83" s="24"/>
      <c r="C83" s="24"/>
      <c r="D83" s="24"/>
      <c r="E83" s="24">
        <f t="shared" ref="E83:K83" si="16">E81-E41</f>
        <v>0</v>
      </c>
      <c r="F83" s="24">
        <f t="shared" si="16"/>
        <v>0</v>
      </c>
      <c r="G83" s="24">
        <f t="shared" si="16"/>
        <v>0</v>
      </c>
      <c r="H83" s="24">
        <f t="shared" si="16"/>
        <v>0</v>
      </c>
      <c r="I83" s="24">
        <f t="shared" si="16"/>
        <v>0</v>
      </c>
      <c r="J83" s="24">
        <f t="shared" si="16"/>
        <v>0</v>
      </c>
      <c r="K83" s="24">
        <f t="shared" si="16"/>
        <v>0</v>
      </c>
      <c r="M83" s="24">
        <f t="shared" ref="M83:U83" si="17">M81-M41</f>
        <v>0</v>
      </c>
      <c r="N83" s="24">
        <f t="shared" si="17"/>
        <v>0</v>
      </c>
      <c r="O83" s="24">
        <f t="shared" si="17"/>
        <v>0</v>
      </c>
      <c r="P83" s="24">
        <f t="shared" si="17"/>
        <v>0</v>
      </c>
      <c r="Q83" s="24">
        <f t="shared" si="17"/>
        <v>0</v>
      </c>
      <c r="R83" s="24">
        <f t="shared" si="17"/>
        <v>0</v>
      </c>
      <c r="S83" s="24">
        <f t="shared" si="17"/>
        <v>0</v>
      </c>
      <c r="T83" s="24" t="e">
        <f t="shared" si="17"/>
        <v>#REF!</v>
      </c>
      <c r="U83" s="24" t="e">
        <f t="shared" si="17"/>
        <v>#REF!</v>
      </c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BDCC-12B2-445D-90AE-F749155B9E6A}">
  <sheetPr codeName="Planilha3">
    <tabColor rgb="FFF15A22"/>
  </sheetPr>
  <dimension ref="A1:U89"/>
  <sheetViews>
    <sheetView showGridLines="0" zoomScale="89" zoomScaleNormal="89" workbookViewId="0">
      <pane xSplit="1" ySplit="7" topLeftCell="E8" activePane="bottomRight" state="frozen"/>
      <selection activeCell="I13" sqref="I13"/>
      <selection pane="topRight" activeCell="I13" sqref="I13"/>
      <selection pane="bottomLeft" activeCell="I13" sqref="I13"/>
      <selection pane="bottomRight" activeCell="E8" sqref="E8"/>
    </sheetView>
  </sheetViews>
  <sheetFormatPr defaultColWidth="9.36328125" defaultRowHeight="12.5" outlineLevelCol="1" x14ac:dyDescent="0.25"/>
  <cols>
    <col min="1" max="1" width="61.36328125" style="5" customWidth="1"/>
    <col min="2" max="2" width="12.36328125" style="5" hidden="1" customWidth="1" outlineLevel="1"/>
    <col min="3" max="4" width="11.36328125" style="5" hidden="1" customWidth="1" outlineLevel="1"/>
    <col min="5" max="5" width="12.36328125" style="5" bestFit="1" customWidth="1" collapsed="1"/>
    <col min="6" max="6" width="12" style="5" hidden="1" customWidth="1" outlineLevel="1"/>
    <col min="7" max="7" width="13.6328125" style="5" hidden="1" customWidth="1" outlineLevel="1"/>
    <col min="8" max="8" width="12.36328125" style="5" hidden="1" customWidth="1" outlineLevel="1"/>
    <col min="9" max="9" width="12.36328125" style="5" bestFit="1" customWidth="1" collapsed="1"/>
    <col min="10" max="10" width="10.36328125" style="5" bestFit="1" customWidth="1" outlineLevel="1"/>
    <col min="11" max="11" width="9.36328125" style="5" customWidth="1" outlineLevel="1"/>
    <col min="12" max="12" width="2.36328125" style="5" customWidth="1"/>
    <col min="13" max="13" width="10.6328125" style="5" customWidth="1" collapsed="1"/>
    <col min="14" max="14" width="10.6328125" style="5" hidden="1" customWidth="1" outlineLevel="1" collapsed="1"/>
    <col min="15" max="15" width="11" style="5" hidden="1" customWidth="1" outlineLevel="1" collapsed="1"/>
    <col min="16" max="16" width="11.453125" style="5" hidden="1" customWidth="1" outlineLevel="1" collapsed="1"/>
    <col min="17" max="17" width="11.453125" style="5" bestFit="1" customWidth="1" collapsed="1"/>
    <col min="18" max="18" width="10.6328125" style="5" hidden="1" customWidth="1" outlineLevel="1" collapsed="1"/>
    <col min="19" max="19" width="10.6328125" style="5" customWidth="1" outlineLevel="1" collapsed="1"/>
    <col min="20" max="20" width="10.6328125" style="5" hidden="1" customWidth="1" outlineLevel="1" collapsed="1"/>
    <col min="21" max="21" width="10.6328125" style="5" hidden="1" customWidth="1"/>
    <col min="22" max="16384" width="9.36328125" style="5"/>
  </cols>
  <sheetData>
    <row r="1" spans="1:21" ht="15.65" customHeight="1" x14ac:dyDescent="0.25">
      <c r="A1" s="42"/>
    </row>
    <row r="2" spans="1:21" ht="15.65" customHeight="1" x14ac:dyDescent="0.25">
      <c r="A2" s="42"/>
    </row>
    <row r="3" spans="1:21" ht="15.65" customHeight="1" x14ac:dyDescent="0.25">
      <c r="A3" s="42"/>
    </row>
    <row r="4" spans="1:21" ht="15.6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M4" s="43"/>
      <c r="N4" s="43"/>
      <c r="O4" s="43"/>
      <c r="P4" s="43"/>
      <c r="Q4" s="43"/>
      <c r="R4" s="43"/>
      <c r="S4" s="43"/>
      <c r="T4" s="43"/>
      <c r="U4" s="43"/>
    </row>
    <row r="5" spans="1:21" s="4" customFormat="1" ht="15.65" customHeight="1" x14ac:dyDescent="0.35">
      <c r="A5" s="1"/>
      <c r="B5" s="44"/>
      <c r="C5" s="44"/>
      <c r="D5" s="44"/>
      <c r="E5" s="44"/>
      <c r="F5" s="44"/>
      <c r="G5" s="44"/>
      <c r="H5" s="44"/>
      <c r="I5" s="44"/>
      <c r="J5" s="44"/>
      <c r="K5" s="44"/>
      <c r="M5" s="44"/>
      <c r="N5" s="44"/>
      <c r="O5" s="44"/>
      <c r="P5" s="44"/>
      <c r="Q5" s="44"/>
      <c r="R5" s="44"/>
      <c r="S5" s="44"/>
      <c r="T5" s="44"/>
      <c r="U5" s="44"/>
    </row>
    <row r="6" spans="1:21" ht="15.65" customHeight="1" x14ac:dyDescent="0.25">
      <c r="A6" s="42" t="s">
        <v>0</v>
      </c>
    </row>
    <row r="7" spans="1:21" s="4" customFormat="1" ht="15" customHeight="1" thickBot="1" x14ac:dyDescent="0.4">
      <c r="A7" s="9" t="s">
        <v>98</v>
      </c>
      <c r="B7" s="14" t="str">
        <f>DRE!B$7</f>
        <v>1T22</v>
      </c>
      <c r="C7" s="14" t="str">
        <f>DRE!C$7</f>
        <v>2T22</v>
      </c>
      <c r="D7" s="14" t="str">
        <f>DRE!D$7</f>
        <v>3T22</v>
      </c>
      <c r="E7" s="14" t="str">
        <f>DRE!E$7</f>
        <v>4T22</v>
      </c>
      <c r="F7" s="14" t="str">
        <f>DRE!F$7</f>
        <v>1T23</v>
      </c>
      <c r="G7" s="14" t="str">
        <f>DRE!G$7</f>
        <v>2T23</v>
      </c>
      <c r="H7" s="14" t="str">
        <f>DRE!H$7</f>
        <v>3T23</v>
      </c>
      <c r="I7" s="14" t="str">
        <f>DRE!I$7</f>
        <v>4T23</v>
      </c>
      <c r="J7" s="14" t="str">
        <f>DRE!J$7</f>
        <v>1T24</v>
      </c>
      <c r="K7" s="14" t="str">
        <f>DRE!K$7</f>
        <v>2T24</v>
      </c>
      <c r="L7" s="11"/>
      <c r="M7" s="10">
        <f>DRE!M$7</f>
        <v>2022</v>
      </c>
      <c r="N7" s="10" t="str">
        <f>DRE!N$7</f>
        <v>1T23</v>
      </c>
      <c r="O7" s="10" t="str">
        <f>DRE!O$7</f>
        <v>6M23</v>
      </c>
      <c r="P7" s="10" t="str">
        <f>DRE!P$7</f>
        <v>9M23</v>
      </c>
      <c r="Q7" s="10">
        <f>DRE!Q$7</f>
        <v>2023</v>
      </c>
      <c r="R7" s="10" t="str">
        <f>DRE!R$7</f>
        <v>1T24</v>
      </c>
      <c r="S7" s="10" t="str">
        <f>DRE!S$7</f>
        <v>6M24</v>
      </c>
      <c r="T7" s="10" t="str">
        <f>DRE!T$7</f>
        <v>9M24</v>
      </c>
      <c r="U7" s="10">
        <f>DRE!U$7</f>
        <v>2024</v>
      </c>
    </row>
    <row r="8" spans="1:21" s="6" customFormat="1" ht="15" customHeight="1" thickTop="1" thickBot="1" x14ac:dyDescent="0.4">
      <c r="A8" s="41" t="s">
        <v>26</v>
      </c>
      <c r="B8" s="17"/>
      <c r="C8" s="17"/>
      <c r="D8" s="17"/>
      <c r="E8" s="17"/>
      <c r="F8" s="17"/>
      <c r="G8" s="17"/>
      <c r="H8" s="17"/>
      <c r="I8" s="17"/>
      <c r="J8" s="17"/>
      <c r="K8" s="17"/>
      <c r="M8" s="17"/>
      <c r="N8" s="17"/>
      <c r="O8" s="17"/>
      <c r="P8" s="17"/>
      <c r="Q8" s="17"/>
      <c r="R8" s="17"/>
      <c r="S8" s="17"/>
      <c r="T8" s="17"/>
      <c r="U8" s="17"/>
    </row>
    <row r="9" spans="1:21" s="6" customFormat="1" ht="15" customHeight="1" thickTop="1" thickBot="1" x14ac:dyDescent="0.4">
      <c r="A9" s="23" t="s">
        <v>99</v>
      </c>
      <c r="B9" s="17"/>
      <c r="C9" s="17"/>
      <c r="D9" s="17"/>
      <c r="E9" s="17"/>
      <c r="F9" s="17"/>
      <c r="G9" s="17"/>
      <c r="H9" s="17"/>
      <c r="I9" s="17"/>
      <c r="J9" s="17"/>
      <c r="K9" s="17"/>
      <c r="M9" s="17"/>
      <c r="N9" s="17"/>
      <c r="O9" s="17"/>
      <c r="P9" s="17"/>
      <c r="Q9" s="17"/>
      <c r="R9" s="17"/>
      <c r="S9" s="17"/>
      <c r="T9" s="17"/>
      <c r="U9" s="17"/>
    </row>
    <row r="10" spans="1:21" s="6" customFormat="1" ht="15" customHeight="1" thickTop="1" thickBot="1" x14ac:dyDescent="0.4">
      <c r="A10" s="23" t="s">
        <v>100</v>
      </c>
      <c r="B10" s="17">
        <f>DRE!B41</f>
        <v>17172</v>
      </c>
      <c r="C10" s="17">
        <f>DRE!C41</f>
        <v>18303</v>
      </c>
      <c r="D10" s="17">
        <f>DRE!D41</f>
        <v>14261</v>
      </c>
      <c r="E10" s="17">
        <f>DRE!E41</f>
        <v>17047</v>
      </c>
      <c r="F10" s="17">
        <f>DRE!F41</f>
        <v>20483</v>
      </c>
      <c r="G10" s="17">
        <f>DRE!G41</f>
        <v>24091</v>
      </c>
      <c r="H10" s="17">
        <f>DRE!H41</f>
        <v>13328</v>
      </c>
      <c r="I10" s="17">
        <f>DRE!I41</f>
        <v>5852</v>
      </c>
      <c r="J10" s="17">
        <f>DRE!J41</f>
        <v>5338</v>
      </c>
      <c r="K10" s="17">
        <f>DRE!K41</f>
        <v>7046</v>
      </c>
      <c r="M10" s="17">
        <f>DRE!M41</f>
        <v>66783</v>
      </c>
      <c r="N10" s="17">
        <f>F10</f>
        <v>20483</v>
      </c>
      <c r="O10" s="17">
        <f>F10+G10</f>
        <v>44574</v>
      </c>
      <c r="P10" s="17">
        <f>SUM(F10:H10)</f>
        <v>57902</v>
      </c>
      <c r="Q10" s="17">
        <f>SUM(F10:I10)</f>
        <v>63754</v>
      </c>
      <c r="R10" s="17">
        <f>J10</f>
        <v>5338</v>
      </c>
      <c r="S10" s="17">
        <f>J10+K10</f>
        <v>12384</v>
      </c>
      <c r="T10" s="17">
        <f>SUM(J10:K10)</f>
        <v>12384</v>
      </c>
      <c r="U10" s="17">
        <f>SUM(J10:K10)</f>
        <v>12384</v>
      </c>
    </row>
    <row r="11" spans="1:21" s="6" customFormat="1" ht="15" customHeight="1" thickTop="1" thickBot="1" x14ac:dyDescent="0.4">
      <c r="A11" s="41"/>
      <c r="B11" s="21"/>
      <c r="C11" s="21"/>
      <c r="D11" s="21"/>
      <c r="E11" s="21"/>
      <c r="F11" s="21"/>
      <c r="G11" s="21"/>
      <c r="H11" s="21"/>
      <c r="I11" s="21"/>
      <c r="J11" s="21"/>
      <c r="K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s="4" customFormat="1" ht="6" customHeight="1" thickTop="1" thickBot="1" x14ac:dyDescent="0.4">
      <c r="A12" s="48"/>
      <c r="B12" s="30"/>
      <c r="C12" s="30"/>
      <c r="D12" s="30"/>
      <c r="E12" s="30"/>
      <c r="F12" s="30"/>
      <c r="G12" s="30"/>
      <c r="H12" s="30"/>
      <c r="I12" s="30"/>
      <c r="J12" s="30"/>
      <c r="K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s="6" customFormat="1" ht="15" customHeight="1" thickTop="1" thickBot="1" x14ac:dyDescent="0.4">
      <c r="A13" s="23" t="s">
        <v>101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4" customFormat="1" ht="15" customHeight="1" thickTop="1" thickBot="1" x14ac:dyDescent="0.4">
      <c r="A14" s="20" t="s">
        <v>102</v>
      </c>
      <c r="B14" s="21">
        <v>13350</v>
      </c>
      <c r="C14" s="21">
        <v>18373</v>
      </c>
      <c r="D14" s="21">
        <v>22785</v>
      </c>
      <c r="E14" s="21">
        <v>21479</v>
      </c>
      <c r="F14" s="21">
        <v>25376</v>
      </c>
      <c r="G14" s="21">
        <v>36074</v>
      </c>
      <c r="H14" s="21">
        <v>39189</v>
      </c>
      <c r="I14" s="21">
        <v>53056</v>
      </c>
      <c r="J14" s="21">
        <v>67127</v>
      </c>
      <c r="K14" s="21">
        <v>60745</v>
      </c>
      <c r="M14" s="21">
        <f>SUM(B14:E14)</f>
        <v>75987</v>
      </c>
      <c r="N14" s="21">
        <f>F14</f>
        <v>25376</v>
      </c>
      <c r="O14" s="21">
        <f>SUM(F14:G14)</f>
        <v>61450</v>
      </c>
      <c r="P14" s="21">
        <f>SUM(F14:H14)</f>
        <v>100639</v>
      </c>
      <c r="Q14" s="21">
        <f>SUM(F14:I14)</f>
        <v>153695</v>
      </c>
      <c r="R14" s="21">
        <f>J14</f>
        <v>67127</v>
      </c>
      <c r="S14" s="21">
        <f>SUM(J14:K14)</f>
        <v>127872</v>
      </c>
      <c r="T14" s="21">
        <f>SUM(J14:K14)</f>
        <v>127872</v>
      </c>
      <c r="U14" s="21">
        <f>SUM(J14:K14)</f>
        <v>127872</v>
      </c>
    </row>
    <row r="15" spans="1:21" s="4" customFormat="1" ht="15" customHeight="1" thickTop="1" thickBot="1" x14ac:dyDescent="0.4">
      <c r="A15" s="20" t="s">
        <v>104</v>
      </c>
      <c r="B15" s="21">
        <v>5113</v>
      </c>
      <c r="C15" s="21">
        <v>-1774</v>
      </c>
      <c r="D15" s="21">
        <v>16053</v>
      </c>
      <c r="E15" s="21">
        <v>4248</v>
      </c>
      <c r="F15" s="21">
        <v>1067</v>
      </c>
      <c r="G15" s="21">
        <v>5209</v>
      </c>
      <c r="H15" s="21">
        <v>7798</v>
      </c>
      <c r="I15" s="21">
        <v>-2876</v>
      </c>
      <c r="J15" s="21">
        <v>2556</v>
      </c>
      <c r="K15" s="21">
        <v>1465</v>
      </c>
      <c r="M15" s="21">
        <f>SUM(B15:E15)</f>
        <v>23640</v>
      </c>
      <c r="N15" s="21">
        <f>F15</f>
        <v>1067</v>
      </c>
      <c r="O15" s="21">
        <f>SUM(F15:G15)</f>
        <v>6276</v>
      </c>
      <c r="P15" s="21">
        <f>SUM(F15:H15)</f>
        <v>14074</v>
      </c>
      <c r="Q15" s="21">
        <f>SUM(F15:I15)</f>
        <v>11198</v>
      </c>
      <c r="R15" s="21">
        <f>J15</f>
        <v>2556</v>
      </c>
      <c r="S15" s="21">
        <f>SUM(J15:K15)</f>
        <v>4021</v>
      </c>
      <c r="T15" s="21">
        <f>SUM(J15:K15)</f>
        <v>4021</v>
      </c>
      <c r="U15" s="21">
        <f>SUM(J15:K15)</f>
        <v>4021</v>
      </c>
    </row>
    <row r="16" spans="1:21" s="4" customFormat="1" ht="15" customHeight="1" thickTop="1" thickBot="1" x14ac:dyDescent="0.4">
      <c r="A16" s="20" t="s">
        <v>105</v>
      </c>
      <c r="B16" s="21">
        <v>13959</v>
      </c>
      <c r="C16" s="21">
        <v>25568</v>
      </c>
      <c r="D16" s="21">
        <v>18342</v>
      </c>
      <c r="E16" s="21">
        <v>28451</v>
      </c>
      <c r="F16" s="21">
        <v>33956</v>
      </c>
      <c r="G16" s="21">
        <v>71616</v>
      </c>
      <c r="H16" s="21">
        <v>133137</v>
      </c>
      <c r="I16" s="21">
        <v>114219</v>
      </c>
      <c r="J16" s="21">
        <v>98122</v>
      </c>
      <c r="K16" s="21">
        <v>106906</v>
      </c>
      <c r="M16" s="21">
        <f>SUM(B16:E16)</f>
        <v>86320</v>
      </c>
      <c r="N16" s="21">
        <f>F16</f>
        <v>33956</v>
      </c>
      <c r="O16" s="21">
        <f>SUM(F16:G16)</f>
        <v>105572</v>
      </c>
      <c r="P16" s="21">
        <f>SUM(F16:H16)</f>
        <v>238709</v>
      </c>
      <c r="Q16" s="21">
        <f>SUM(F16:I16)</f>
        <v>352928</v>
      </c>
      <c r="R16" s="21">
        <f>J16</f>
        <v>98122</v>
      </c>
      <c r="S16" s="21">
        <f>SUM(J16:K16)</f>
        <v>205028</v>
      </c>
      <c r="T16" s="21">
        <f>SUM(J16:K16)</f>
        <v>205028</v>
      </c>
      <c r="U16" s="21">
        <f>SUM(J16:K16)</f>
        <v>205028</v>
      </c>
    </row>
    <row r="17" spans="1:21" s="4" customFormat="1" ht="15" customHeight="1" thickTop="1" thickBot="1" x14ac:dyDescent="0.4">
      <c r="A17" s="20" t="s">
        <v>34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M17" s="21">
        <f>SUM(B17:E17)</f>
        <v>0</v>
      </c>
      <c r="N17" s="21">
        <f>F17</f>
        <v>0</v>
      </c>
      <c r="O17" s="21">
        <f>SUM(F17:G17)</f>
        <v>0</v>
      </c>
      <c r="P17" s="21">
        <f>SUM(F17:H17)</f>
        <v>0</v>
      </c>
      <c r="Q17" s="21">
        <f>SUM(F17:I17)</f>
        <v>0</v>
      </c>
      <c r="R17" s="21">
        <f>J17</f>
        <v>0</v>
      </c>
      <c r="S17" s="21">
        <f>SUM(J17:K17)</f>
        <v>0</v>
      </c>
      <c r="T17" s="21">
        <f>SUM(J17:K17)</f>
        <v>0</v>
      </c>
      <c r="U17" s="21">
        <f>SUM(J17:K17)</f>
        <v>0</v>
      </c>
    </row>
    <row r="18" spans="1:21" s="4" customFormat="1" ht="15" customHeight="1" thickTop="1" thickBot="1" x14ac:dyDescent="0.4">
      <c r="A18" s="20" t="s">
        <v>106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41852</v>
      </c>
      <c r="K18" s="21">
        <v>53694</v>
      </c>
      <c r="M18" s="21">
        <f>SUM(B18:E18)</f>
        <v>0</v>
      </c>
      <c r="N18" s="21">
        <f>F18</f>
        <v>0</v>
      </c>
      <c r="O18" s="21">
        <f>SUM(F18:G18)</f>
        <v>0</v>
      </c>
      <c r="P18" s="21">
        <f>SUM(F18:H18)</f>
        <v>0</v>
      </c>
      <c r="Q18" s="21">
        <f>SUM(F18:I18)</f>
        <v>0</v>
      </c>
      <c r="R18" s="21">
        <f>J18</f>
        <v>41852</v>
      </c>
      <c r="S18" s="21">
        <f>SUM(J18:K18)</f>
        <v>95546</v>
      </c>
      <c r="T18" s="21">
        <f>SUM(J18:K18)</f>
        <v>95546</v>
      </c>
      <c r="U18" s="21">
        <f>SUM(J18:K18)</f>
        <v>95546</v>
      </c>
    </row>
    <row r="19" spans="1:21" s="4" customFormat="1" ht="15" customHeight="1" thickTop="1" thickBot="1" x14ac:dyDescent="0.4">
      <c r="A19" s="20" t="s">
        <v>169</v>
      </c>
      <c r="B19" s="21">
        <v>-4983</v>
      </c>
      <c r="C19" s="21">
        <v>9650</v>
      </c>
      <c r="D19" s="21">
        <v>12634</v>
      </c>
      <c r="E19" s="21">
        <v>17830</v>
      </c>
      <c r="F19" s="21">
        <v>15383</v>
      </c>
      <c r="G19" s="21">
        <v>34641</v>
      </c>
      <c r="H19" s="21">
        <v>51359</v>
      </c>
      <c r="I19" s="21">
        <v>38620</v>
      </c>
      <c r="J19" s="21">
        <v>5315</v>
      </c>
      <c r="K19" s="21">
        <v>1231</v>
      </c>
      <c r="M19" s="21">
        <f>SUM(B19:E19)</f>
        <v>35131</v>
      </c>
      <c r="N19" s="21">
        <f>F19</f>
        <v>15383</v>
      </c>
      <c r="O19" s="21">
        <f>SUM(F19:G19)</f>
        <v>50024</v>
      </c>
      <c r="P19" s="21">
        <f>SUM(F19:H19)</f>
        <v>101383</v>
      </c>
      <c r="Q19" s="21">
        <f>SUM(F19:I19)</f>
        <v>140003</v>
      </c>
      <c r="R19" s="21">
        <f>J19</f>
        <v>5315</v>
      </c>
      <c r="S19" s="21">
        <f>SUM(J19:K19)</f>
        <v>6546</v>
      </c>
      <c r="T19" s="21">
        <f>SUM(J19:K19)</f>
        <v>6546</v>
      </c>
      <c r="U19" s="21">
        <f>SUM(J19:K19)</f>
        <v>6546</v>
      </c>
    </row>
    <row r="20" spans="1:21" s="4" customFormat="1" ht="15" customHeight="1" thickTop="1" thickBot="1" x14ac:dyDescent="0.4">
      <c r="A20" s="20" t="s">
        <v>168</v>
      </c>
      <c r="B20" s="21">
        <v>9372</v>
      </c>
      <c r="C20" s="21">
        <v>5042</v>
      </c>
      <c r="D20" s="21">
        <v>-14414</v>
      </c>
      <c r="E20" s="21">
        <v>0</v>
      </c>
      <c r="F20" s="21">
        <v>6065</v>
      </c>
      <c r="G20" s="21">
        <v>9608</v>
      </c>
      <c r="H20" s="21">
        <v>-6722</v>
      </c>
      <c r="I20" s="21">
        <v>5634</v>
      </c>
      <c r="J20" s="21">
        <v>-9932</v>
      </c>
      <c r="K20" s="21">
        <v>-9093</v>
      </c>
      <c r="M20" s="21">
        <f>SUM(B20:E20)</f>
        <v>0</v>
      </c>
      <c r="N20" s="21">
        <f>F20</f>
        <v>6065</v>
      </c>
      <c r="O20" s="21">
        <f>SUM(F20:G20)</f>
        <v>15673</v>
      </c>
      <c r="P20" s="21">
        <f>SUM(F20:H20)</f>
        <v>8951</v>
      </c>
      <c r="Q20" s="21">
        <f>SUM(F20:I20)</f>
        <v>14585</v>
      </c>
      <c r="R20" s="21">
        <f>J20</f>
        <v>-9932</v>
      </c>
      <c r="S20" s="21">
        <f>SUM(J20:K20)</f>
        <v>-19025</v>
      </c>
      <c r="T20" s="21">
        <f>SUM(J20:K20)</f>
        <v>-19025</v>
      </c>
      <c r="U20" s="21">
        <f>SUM(J20:K20)</f>
        <v>-19025</v>
      </c>
    </row>
    <row r="21" spans="1:21" s="4" customFormat="1" ht="15" customHeight="1" thickTop="1" thickBot="1" x14ac:dyDescent="0.4">
      <c r="A21" s="20" t="s">
        <v>107</v>
      </c>
      <c r="B21" s="21">
        <v>5</v>
      </c>
      <c r="C21" s="21">
        <v>-2</v>
      </c>
      <c r="D21" s="21">
        <v>19991</v>
      </c>
      <c r="E21" s="21">
        <v>-5692</v>
      </c>
      <c r="F21" s="21">
        <v>54</v>
      </c>
      <c r="G21" s="21">
        <v>481</v>
      </c>
      <c r="H21" s="21">
        <v>21835</v>
      </c>
      <c r="I21" s="21">
        <v>3575</v>
      </c>
      <c r="J21" s="21">
        <v>50</v>
      </c>
      <c r="K21" s="21">
        <v>62</v>
      </c>
      <c r="M21" s="21">
        <f>SUM(B21:E21)</f>
        <v>14302</v>
      </c>
      <c r="N21" s="21">
        <f>F21</f>
        <v>54</v>
      </c>
      <c r="O21" s="21">
        <f>SUM(F21:G21)</f>
        <v>535</v>
      </c>
      <c r="P21" s="21">
        <f>SUM(F21:H21)</f>
        <v>22370</v>
      </c>
      <c r="Q21" s="21">
        <f>SUM(F21:I21)</f>
        <v>25945</v>
      </c>
      <c r="R21" s="21">
        <f>J21</f>
        <v>50</v>
      </c>
      <c r="S21" s="21">
        <f>SUM(J21:K21)</f>
        <v>112</v>
      </c>
      <c r="T21" s="21">
        <f>SUM(J21:K21)</f>
        <v>112</v>
      </c>
      <c r="U21" s="21">
        <f>SUM(J21:K21)</f>
        <v>112</v>
      </c>
    </row>
    <row r="22" spans="1:21" s="4" customFormat="1" ht="15" customHeight="1" thickTop="1" thickBot="1" x14ac:dyDescent="0.4">
      <c r="A22" s="20" t="s">
        <v>108</v>
      </c>
      <c r="B22" s="21">
        <v>0</v>
      </c>
      <c r="C22" s="21">
        <v>4807</v>
      </c>
      <c r="D22" s="21">
        <v>-4821</v>
      </c>
      <c r="E22" s="21">
        <v>1</v>
      </c>
      <c r="F22" s="21">
        <v>0</v>
      </c>
      <c r="G22" s="21">
        <v>2070</v>
      </c>
      <c r="H22" s="21">
        <v>-1642</v>
      </c>
      <c r="I22" s="21">
        <v>37</v>
      </c>
      <c r="J22" s="21">
        <v>0</v>
      </c>
      <c r="K22" s="21">
        <v>0</v>
      </c>
      <c r="M22" s="21">
        <f>SUM(B22:E22)</f>
        <v>-13</v>
      </c>
      <c r="N22" s="21">
        <f>F22</f>
        <v>0</v>
      </c>
      <c r="O22" s="21">
        <f>SUM(F22:G22)</f>
        <v>2070</v>
      </c>
      <c r="P22" s="21">
        <f>SUM(F22:H22)</f>
        <v>428</v>
      </c>
      <c r="Q22" s="21">
        <f>SUM(F22:I22)</f>
        <v>465</v>
      </c>
      <c r="R22" s="21">
        <f>J22</f>
        <v>0</v>
      </c>
      <c r="S22" s="21">
        <f>SUM(J22:K22)</f>
        <v>0</v>
      </c>
      <c r="T22" s="21">
        <f>SUM(J22:K22)</f>
        <v>0</v>
      </c>
      <c r="U22" s="21">
        <f>SUM(J22:K22)</f>
        <v>0</v>
      </c>
    </row>
    <row r="23" spans="1:21" s="4" customFormat="1" ht="15" customHeight="1" thickTop="1" thickBot="1" x14ac:dyDescent="0.4">
      <c r="A23" s="20" t="s">
        <v>109</v>
      </c>
      <c r="B23" s="21">
        <v>-16</v>
      </c>
      <c r="C23" s="21">
        <v>-4823</v>
      </c>
      <c r="D23" s="21">
        <v>4927</v>
      </c>
      <c r="E23" s="21">
        <v>4719</v>
      </c>
      <c r="F23" s="21">
        <v>286</v>
      </c>
      <c r="G23" s="21">
        <v>-436</v>
      </c>
      <c r="H23" s="21">
        <v>2405</v>
      </c>
      <c r="I23" s="21">
        <v>1599</v>
      </c>
      <c r="J23" s="21">
        <v>3774</v>
      </c>
      <c r="K23" s="21">
        <v>1131</v>
      </c>
      <c r="M23" s="21">
        <f>SUM(B23:E23)</f>
        <v>4807</v>
      </c>
      <c r="N23" s="21">
        <f>F23</f>
        <v>286</v>
      </c>
      <c r="O23" s="21">
        <f>SUM(F23:G23)</f>
        <v>-150</v>
      </c>
      <c r="P23" s="21">
        <f>SUM(F23:H23)</f>
        <v>2255</v>
      </c>
      <c r="Q23" s="21">
        <f>SUM(F23:I23)</f>
        <v>3854</v>
      </c>
      <c r="R23" s="21">
        <f>J23</f>
        <v>3774</v>
      </c>
      <c r="S23" s="21">
        <f>SUM(J23:K23)</f>
        <v>4905</v>
      </c>
      <c r="T23" s="21">
        <f>SUM(J23:K23)</f>
        <v>4905</v>
      </c>
      <c r="U23" s="21">
        <f>SUM(J23:K23)</f>
        <v>4905</v>
      </c>
    </row>
    <row r="24" spans="1:21" s="4" customFormat="1" ht="15" customHeight="1" thickTop="1" thickBot="1" x14ac:dyDescent="0.4">
      <c r="A24" s="20" t="s">
        <v>110</v>
      </c>
      <c r="B24" s="21">
        <v>8948</v>
      </c>
      <c r="C24" s="21">
        <v>8467</v>
      </c>
      <c r="D24" s="21">
        <v>6078</v>
      </c>
      <c r="E24" s="21">
        <v>11258</v>
      </c>
      <c r="F24" s="21">
        <v>10623</v>
      </c>
      <c r="G24" s="21">
        <v>15361</v>
      </c>
      <c r="H24" s="21">
        <v>7979</v>
      </c>
      <c r="I24" s="21">
        <v>12095</v>
      </c>
      <c r="J24" s="21">
        <v>630</v>
      </c>
      <c r="K24" s="21">
        <v>1751</v>
      </c>
      <c r="M24" s="21">
        <f>SUM(B24:E24)</f>
        <v>34751</v>
      </c>
      <c r="N24" s="21">
        <f>F24</f>
        <v>10623</v>
      </c>
      <c r="O24" s="21">
        <f>SUM(F24:G24)</f>
        <v>25984</v>
      </c>
      <c r="P24" s="21">
        <f>SUM(F24:H24)</f>
        <v>33963</v>
      </c>
      <c r="Q24" s="21">
        <f>SUM(F24:I24)</f>
        <v>46058</v>
      </c>
      <c r="R24" s="21">
        <f>J24</f>
        <v>630</v>
      </c>
      <c r="S24" s="21">
        <f>SUM(J24:K24)</f>
        <v>2381</v>
      </c>
      <c r="T24" s="21">
        <f>SUM(J24:K24)</f>
        <v>2381</v>
      </c>
      <c r="U24" s="21">
        <f>SUM(J24:K24)</f>
        <v>2381</v>
      </c>
    </row>
    <row r="25" spans="1:21" s="4" customFormat="1" ht="15" customHeight="1" thickTop="1" thickBot="1" x14ac:dyDescent="0.4">
      <c r="A25" s="20" t="s">
        <v>111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M25" s="21">
        <f>SUM(B25:E25)</f>
        <v>0</v>
      </c>
      <c r="N25" s="21">
        <f>F25</f>
        <v>0</v>
      </c>
      <c r="O25" s="21">
        <f>SUM(F25:G25)</f>
        <v>0</v>
      </c>
      <c r="P25" s="21">
        <f>SUM(F25:H25)</f>
        <v>0</v>
      </c>
      <c r="Q25" s="21">
        <f>SUM(F25:I25)</f>
        <v>0</v>
      </c>
      <c r="R25" s="21">
        <f>J25</f>
        <v>0</v>
      </c>
      <c r="S25" s="21">
        <f>SUM(J25:K25)</f>
        <v>0</v>
      </c>
      <c r="T25" s="21">
        <f>SUM(J25:K25)</f>
        <v>0</v>
      </c>
      <c r="U25" s="21">
        <f>SUM(J25:K25)</f>
        <v>0</v>
      </c>
    </row>
    <row r="26" spans="1:21" s="4" customFormat="1" ht="15" customHeight="1" thickTop="1" thickBot="1" x14ac:dyDescent="0.4">
      <c r="A26" s="20" t="s">
        <v>167</v>
      </c>
      <c r="B26" s="21">
        <v>0</v>
      </c>
      <c r="C26" s="21">
        <v>0</v>
      </c>
      <c r="D26" s="49">
        <v>0</v>
      </c>
      <c r="E26" s="21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M26" s="21">
        <f>SUM(B26:E26)</f>
        <v>0</v>
      </c>
      <c r="N26" s="21">
        <f>F26</f>
        <v>0</v>
      </c>
      <c r="O26" s="21">
        <f>SUM(F26:G26)</f>
        <v>0</v>
      </c>
      <c r="P26" s="21">
        <f>SUM(F26:H26)</f>
        <v>0</v>
      </c>
      <c r="Q26" s="21">
        <f>SUM(F26:I26)</f>
        <v>0</v>
      </c>
      <c r="R26" s="21">
        <f>J26</f>
        <v>0</v>
      </c>
      <c r="S26" s="21">
        <f>SUM(J26:K26)</f>
        <v>0</v>
      </c>
      <c r="T26" s="21">
        <f>SUM(J26:K26)</f>
        <v>0</v>
      </c>
      <c r="U26" s="21">
        <f>SUM(J26:K26)</f>
        <v>0</v>
      </c>
    </row>
    <row r="27" spans="1:21" s="4" customFormat="1" ht="15" customHeight="1" thickTop="1" thickBot="1" x14ac:dyDescent="0.4">
      <c r="A27" s="20"/>
      <c r="B27" s="21"/>
      <c r="C27" s="21"/>
      <c r="D27" s="49"/>
      <c r="E27" s="49"/>
      <c r="F27" s="49"/>
      <c r="G27" s="49"/>
      <c r="H27" s="49"/>
      <c r="I27" s="49"/>
      <c r="J27" s="49"/>
      <c r="K27" s="49"/>
      <c r="M27" s="49"/>
      <c r="N27" s="49"/>
      <c r="O27" s="49"/>
      <c r="P27" s="49"/>
      <c r="Q27" s="49"/>
      <c r="R27" s="49"/>
      <c r="S27" s="49"/>
      <c r="T27" s="49"/>
      <c r="U27" s="49"/>
    </row>
    <row r="28" spans="1:21" s="4" customFormat="1" ht="6" customHeight="1" thickTop="1" thickBot="1" x14ac:dyDescent="0.4">
      <c r="A28" s="48"/>
      <c r="B28" s="30"/>
      <c r="C28" s="30"/>
      <c r="D28" s="30"/>
      <c r="E28" s="30"/>
      <c r="F28" s="30"/>
      <c r="G28" s="30"/>
      <c r="H28" s="30"/>
      <c r="I28" s="30"/>
      <c r="J28" s="30"/>
      <c r="K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s="4" customFormat="1" ht="15" customHeight="1" thickTop="1" thickBot="1" x14ac:dyDescent="0.4">
      <c r="A29" s="23" t="s">
        <v>112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4" customFormat="1" ht="15" customHeight="1" thickTop="1" thickBot="1" x14ac:dyDescent="0.4">
      <c r="A30" s="20" t="s">
        <v>113</v>
      </c>
      <c r="B30" s="21">
        <v>-10484</v>
      </c>
      <c r="C30" s="21">
        <v>-10928</v>
      </c>
      <c r="D30" s="21">
        <v>-1080</v>
      </c>
      <c r="E30" s="21">
        <v>-7713</v>
      </c>
      <c r="F30" s="21">
        <v>-18708</v>
      </c>
      <c r="G30" s="21">
        <v>-5396</v>
      </c>
      <c r="H30" s="21">
        <v>-3904</v>
      </c>
      <c r="I30" s="21">
        <v>-7002</v>
      </c>
      <c r="J30" s="21">
        <v>-12478</v>
      </c>
      <c r="K30" s="21">
        <v>-17519</v>
      </c>
      <c r="M30" s="21">
        <f>SUM(B30:E30)</f>
        <v>-30205</v>
      </c>
      <c r="N30" s="21">
        <f>F30</f>
        <v>-18708</v>
      </c>
      <c r="O30" s="21">
        <f>SUM(F30:G30)</f>
        <v>-24104</v>
      </c>
      <c r="P30" s="21">
        <f>SUM(F30:H30)</f>
        <v>-28008</v>
      </c>
      <c r="Q30" s="21">
        <f>SUM(F30:I30)</f>
        <v>-35010</v>
      </c>
      <c r="R30" s="21">
        <f>J30</f>
        <v>-12478</v>
      </c>
      <c r="S30" s="21">
        <f>SUM(J30:K30)</f>
        <v>-29997</v>
      </c>
      <c r="T30" s="21">
        <f>SUM(J30:K30)</f>
        <v>-29997</v>
      </c>
      <c r="U30" s="21">
        <f>SUM(J30:K30)</f>
        <v>-29997</v>
      </c>
    </row>
    <row r="31" spans="1:21" s="4" customFormat="1" ht="15" customHeight="1" thickTop="1" thickBot="1" x14ac:dyDescent="0.4">
      <c r="A31" s="20" t="s">
        <v>54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M31" s="21">
        <f>SUM(B31:E31)</f>
        <v>0</v>
      </c>
      <c r="N31" s="21">
        <f>F31</f>
        <v>0</v>
      </c>
      <c r="O31" s="21">
        <f>SUM(F31:G31)</f>
        <v>0</v>
      </c>
      <c r="P31" s="21">
        <f>SUM(F31:H31)</f>
        <v>0</v>
      </c>
      <c r="Q31" s="21">
        <f>SUM(F31:I31)</f>
        <v>0</v>
      </c>
      <c r="R31" s="21">
        <f>J31</f>
        <v>0</v>
      </c>
      <c r="S31" s="21">
        <f>SUM(J31:K31)</f>
        <v>0</v>
      </c>
      <c r="T31" s="21">
        <f>SUM(J31:K31)</f>
        <v>0</v>
      </c>
      <c r="U31" s="21">
        <f>SUM(J31:K31)</f>
        <v>0</v>
      </c>
    </row>
    <row r="32" spans="1:21" s="4" customFormat="1" ht="15" customHeight="1" thickTop="1" thickBot="1" x14ac:dyDescent="0.4">
      <c r="A32" s="20" t="s">
        <v>55</v>
      </c>
      <c r="B32" s="21">
        <v>-997</v>
      </c>
      <c r="C32" s="21">
        <v>-1489</v>
      </c>
      <c r="D32" s="21">
        <v>-2451</v>
      </c>
      <c r="E32" s="21">
        <v>-6985</v>
      </c>
      <c r="F32" s="21">
        <v>-4207</v>
      </c>
      <c r="G32" s="21">
        <v>-4322</v>
      </c>
      <c r="H32" s="21">
        <v>-4603</v>
      </c>
      <c r="I32" s="21">
        <v>-4381</v>
      </c>
      <c r="J32" s="21">
        <v>-3628</v>
      </c>
      <c r="K32" s="21">
        <v>-3772</v>
      </c>
      <c r="M32" s="21">
        <f>SUM(B32:E32)</f>
        <v>-11922</v>
      </c>
      <c r="N32" s="21">
        <f>F32</f>
        <v>-4207</v>
      </c>
      <c r="O32" s="21">
        <f>SUM(F32:G32)</f>
        <v>-8529</v>
      </c>
      <c r="P32" s="21">
        <f>SUM(F32:H32)</f>
        <v>-13132</v>
      </c>
      <c r="Q32" s="21">
        <f>SUM(F32:I32)</f>
        <v>-17513</v>
      </c>
      <c r="R32" s="21">
        <f>J32</f>
        <v>-3628</v>
      </c>
      <c r="S32" s="21">
        <f>SUM(J32:K32)</f>
        <v>-7400</v>
      </c>
      <c r="T32" s="21">
        <f>SUM(J32:K32)</f>
        <v>-7400</v>
      </c>
      <c r="U32" s="21">
        <f>SUM(J32:K32)</f>
        <v>-7400</v>
      </c>
    </row>
    <row r="33" spans="1:21" s="4" customFormat="1" ht="16.5" customHeight="1" thickTop="1" thickBot="1" x14ac:dyDescent="0.4">
      <c r="A33" s="20" t="s">
        <v>56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M33" s="21">
        <f>SUM(B33:E33)</f>
        <v>0</v>
      </c>
      <c r="N33" s="21">
        <f>F33</f>
        <v>0</v>
      </c>
      <c r="O33" s="21">
        <f>SUM(F33:G33)</f>
        <v>0</v>
      </c>
      <c r="P33" s="21">
        <f>SUM(F33:H33)</f>
        <v>0</v>
      </c>
      <c r="Q33" s="21">
        <f>SUM(F33:I33)</f>
        <v>0</v>
      </c>
      <c r="R33" s="21">
        <f>J33</f>
        <v>0</v>
      </c>
      <c r="S33" s="21">
        <f>SUM(J33:K33)</f>
        <v>0</v>
      </c>
      <c r="T33" s="21">
        <f>SUM(J33:K33)</f>
        <v>0</v>
      </c>
      <c r="U33" s="21">
        <f>SUM(J33:K33)</f>
        <v>0</v>
      </c>
    </row>
    <row r="34" spans="1:21" s="4" customFormat="1" ht="16.5" customHeight="1" thickTop="1" thickBot="1" x14ac:dyDescent="0.4">
      <c r="A34" s="20" t="s">
        <v>80</v>
      </c>
      <c r="B34" s="21">
        <v>-17258</v>
      </c>
      <c r="C34" s="21">
        <v>48</v>
      </c>
      <c r="D34" s="21">
        <v>-5071</v>
      </c>
      <c r="E34" s="21">
        <v>118167</v>
      </c>
      <c r="F34" s="21">
        <v>-129206</v>
      </c>
      <c r="G34" s="21">
        <v>-8645</v>
      </c>
      <c r="H34" s="21">
        <v>-49466</v>
      </c>
      <c r="I34" s="21">
        <v>29870</v>
      </c>
      <c r="J34" s="21">
        <v>-15903</v>
      </c>
      <c r="K34" s="21">
        <v>969</v>
      </c>
      <c r="M34" s="21">
        <f>SUM(B34:E34)</f>
        <v>95886</v>
      </c>
      <c r="N34" s="21">
        <f>F34</f>
        <v>-129206</v>
      </c>
      <c r="O34" s="21">
        <f>SUM(F34:G34)</f>
        <v>-137851</v>
      </c>
      <c r="P34" s="21">
        <f>SUM(F34:H34)</f>
        <v>-187317</v>
      </c>
      <c r="Q34" s="21">
        <f>SUM(F34:I34)</f>
        <v>-157447</v>
      </c>
      <c r="R34" s="21">
        <f>J34</f>
        <v>-15903</v>
      </c>
      <c r="S34" s="21">
        <f>SUM(J34:K34)</f>
        <v>-14934</v>
      </c>
      <c r="T34" s="21">
        <f>SUM(J34:K34)</f>
        <v>-14934</v>
      </c>
      <c r="U34" s="21">
        <f>SUM(J34:K34)</f>
        <v>-14934</v>
      </c>
    </row>
    <row r="35" spans="1:21" s="4" customFormat="1" ht="16.5" customHeight="1" thickTop="1" thickBot="1" x14ac:dyDescent="0.4">
      <c r="A35" s="20" t="s">
        <v>81</v>
      </c>
      <c r="B35" s="21">
        <v>231</v>
      </c>
      <c r="C35" s="21">
        <v>839</v>
      </c>
      <c r="D35" s="21">
        <v>619</v>
      </c>
      <c r="E35" s="21">
        <v>-1011</v>
      </c>
      <c r="F35" s="21">
        <v>1217</v>
      </c>
      <c r="G35" s="21">
        <v>59</v>
      </c>
      <c r="H35" s="21">
        <v>931</v>
      </c>
      <c r="I35" s="21">
        <v>-3112</v>
      </c>
      <c r="J35" s="21">
        <v>814</v>
      </c>
      <c r="K35" s="21">
        <v>1240</v>
      </c>
      <c r="M35" s="21">
        <f>SUM(B35:E35)</f>
        <v>678</v>
      </c>
      <c r="N35" s="21">
        <f>F35</f>
        <v>1217</v>
      </c>
      <c r="O35" s="21">
        <f>SUM(F35:G35)</f>
        <v>1276</v>
      </c>
      <c r="P35" s="21">
        <f>SUM(F35:H35)</f>
        <v>2207</v>
      </c>
      <c r="Q35" s="21">
        <f>SUM(F35:I35)</f>
        <v>-905</v>
      </c>
      <c r="R35" s="21">
        <f>J35</f>
        <v>814</v>
      </c>
      <c r="S35" s="21">
        <f>SUM(J35:K35)</f>
        <v>2054</v>
      </c>
      <c r="T35" s="21">
        <f>SUM(J35:K35)</f>
        <v>2054</v>
      </c>
      <c r="U35" s="21">
        <f>SUM(J35:K35)</f>
        <v>2054</v>
      </c>
    </row>
    <row r="36" spans="1:21" s="4" customFormat="1" ht="15" customHeight="1" thickTop="1" thickBot="1" x14ac:dyDescent="0.4">
      <c r="A36" s="20" t="s">
        <v>82</v>
      </c>
      <c r="B36" s="21">
        <v>1202</v>
      </c>
      <c r="C36" s="21">
        <v>-726</v>
      </c>
      <c r="D36" s="21">
        <v>3450</v>
      </c>
      <c r="E36" s="21">
        <v>-3790</v>
      </c>
      <c r="F36" s="21">
        <v>3692</v>
      </c>
      <c r="G36" s="21">
        <v>-4038</v>
      </c>
      <c r="H36" s="21">
        <v>650</v>
      </c>
      <c r="I36" s="21">
        <v>-647</v>
      </c>
      <c r="J36" s="21">
        <v>7109</v>
      </c>
      <c r="K36" s="21">
        <v>-7568</v>
      </c>
      <c r="M36" s="21">
        <f>SUM(B36:E36)</f>
        <v>136</v>
      </c>
      <c r="N36" s="21">
        <f>F36</f>
        <v>3692</v>
      </c>
      <c r="O36" s="21">
        <f>SUM(F36:G36)</f>
        <v>-346</v>
      </c>
      <c r="P36" s="21">
        <f>SUM(F36:H36)</f>
        <v>304</v>
      </c>
      <c r="Q36" s="21">
        <f>SUM(F36:I36)</f>
        <v>-343</v>
      </c>
      <c r="R36" s="21">
        <f>J36</f>
        <v>7109</v>
      </c>
      <c r="S36" s="21">
        <f>SUM(J36:K36)</f>
        <v>-459</v>
      </c>
      <c r="T36" s="21">
        <f>SUM(J36:K36)</f>
        <v>-459</v>
      </c>
      <c r="U36" s="21">
        <f>SUM(J36:K36)</f>
        <v>-459</v>
      </c>
    </row>
    <row r="37" spans="1:21" s="4" customFormat="1" ht="15" customHeight="1" thickTop="1" thickBot="1" x14ac:dyDescent="0.4">
      <c r="A37" s="20" t="s">
        <v>84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M37" s="21">
        <f>SUM(B37:E37)</f>
        <v>0</v>
      </c>
      <c r="N37" s="21">
        <f>F37</f>
        <v>0</v>
      </c>
      <c r="O37" s="21">
        <f>SUM(F37:G37)</f>
        <v>0</v>
      </c>
      <c r="P37" s="21">
        <f>SUM(F37:H37)</f>
        <v>0</v>
      </c>
      <c r="Q37" s="21">
        <f>SUM(F37:I37)</f>
        <v>0</v>
      </c>
      <c r="R37" s="21">
        <f>J37</f>
        <v>0</v>
      </c>
      <c r="S37" s="21">
        <f>SUM(J37:K37)</f>
        <v>0</v>
      </c>
      <c r="T37" s="21">
        <f>SUM(J37:K37)</f>
        <v>0</v>
      </c>
      <c r="U37" s="21">
        <f>SUM(J37:K37)</f>
        <v>0</v>
      </c>
    </row>
    <row r="38" spans="1:21" s="4" customFormat="1" ht="15" customHeight="1" thickTop="1" thickBot="1" x14ac:dyDescent="0.4">
      <c r="A38" s="20" t="s">
        <v>114</v>
      </c>
      <c r="B38" s="21">
        <v>14849</v>
      </c>
      <c r="C38" s="21">
        <v>-20766</v>
      </c>
      <c r="D38" s="21">
        <v>-327</v>
      </c>
      <c r="E38" s="21">
        <v>-284</v>
      </c>
      <c r="F38" s="21">
        <v>-12053</v>
      </c>
      <c r="G38" s="21">
        <v>7105</v>
      </c>
      <c r="H38" s="21">
        <v>17091</v>
      </c>
      <c r="I38" s="21">
        <v>24798</v>
      </c>
      <c r="J38" s="21">
        <v>-16350</v>
      </c>
      <c r="K38" s="21">
        <v>-5289</v>
      </c>
      <c r="M38" s="21">
        <f>SUM(B38:E38)</f>
        <v>-6528</v>
      </c>
      <c r="N38" s="21">
        <f>F38</f>
        <v>-12053</v>
      </c>
      <c r="O38" s="21">
        <f>SUM(F38:G38)</f>
        <v>-4948</v>
      </c>
      <c r="P38" s="21">
        <f>SUM(F38:H38)</f>
        <v>12143</v>
      </c>
      <c r="Q38" s="21">
        <f>SUM(F38:I38)</f>
        <v>36941</v>
      </c>
      <c r="R38" s="21">
        <f>J38</f>
        <v>-16350</v>
      </c>
      <c r="S38" s="21">
        <f>SUM(J38:K38)</f>
        <v>-21639</v>
      </c>
      <c r="T38" s="21">
        <f>SUM(J38:K38)</f>
        <v>-21639</v>
      </c>
      <c r="U38" s="21">
        <f>SUM(J38:K38)</f>
        <v>-21639</v>
      </c>
    </row>
    <row r="39" spans="1:21" s="4" customFormat="1" ht="15" customHeight="1" thickTop="1" thickBot="1" x14ac:dyDescent="0.4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1:21" s="4" customFormat="1" ht="15" customHeight="1" thickTop="1" thickBot="1" x14ac:dyDescent="0.4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21" s="4" customFormat="1" ht="6" customHeight="1" thickTop="1" thickBot="1" x14ac:dyDescent="0.4">
      <c r="A41" s="48"/>
      <c r="B41" s="30"/>
      <c r="C41" s="30"/>
      <c r="D41" s="30"/>
      <c r="E41" s="30"/>
      <c r="F41" s="30"/>
      <c r="G41" s="30"/>
      <c r="H41" s="30"/>
      <c r="I41" s="30"/>
      <c r="J41" s="30"/>
      <c r="K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s="6" customFormat="1" ht="15" customHeight="1" thickTop="1" thickBot="1" x14ac:dyDescent="0.4">
      <c r="A42" s="23" t="s">
        <v>115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M42" s="17">
        <f t="shared" ref="M42:T42" si="0">SUM(M10:M38)</f>
        <v>389753</v>
      </c>
      <c r="N42" s="17">
        <f t="shared" si="0"/>
        <v>-45972</v>
      </c>
      <c r="O42" s="17">
        <f t="shared" si="0"/>
        <v>137506</v>
      </c>
      <c r="P42" s="17">
        <f t="shared" si="0"/>
        <v>366871</v>
      </c>
      <c r="Q42" s="17">
        <f t="shared" si="0"/>
        <v>638208</v>
      </c>
      <c r="R42" s="17">
        <f t="shared" si="0"/>
        <v>174396</v>
      </c>
      <c r="S42" s="17">
        <f t="shared" si="0"/>
        <v>367395</v>
      </c>
      <c r="T42" s="17">
        <f t="shared" si="0"/>
        <v>367395</v>
      </c>
      <c r="U42" s="17">
        <f>SUM(U10:U38)</f>
        <v>367395</v>
      </c>
    </row>
    <row r="43" spans="1:21" ht="6" customHeight="1" thickTop="1" thickBot="1" x14ac:dyDescent="0.3"/>
    <row r="44" spans="1:21" s="4" customFormat="1" ht="15" customHeight="1" thickTop="1" thickBot="1" x14ac:dyDescent="0.4">
      <c r="A44" s="20" t="s">
        <v>116</v>
      </c>
      <c r="B44" s="21">
        <v>-6</v>
      </c>
      <c r="C44" s="21">
        <v>0</v>
      </c>
      <c r="D44" s="21">
        <v>-1515</v>
      </c>
      <c r="E44" s="21">
        <v>1521</v>
      </c>
      <c r="F44" s="21">
        <v>0</v>
      </c>
      <c r="G44" s="21">
        <v>0</v>
      </c>
      <c r="H44" s="21">
        <v>-1294</v>
      </c>
      <c r="I44" s="21">
        <v>0</v>
      </c>
      <c r="J44" s="21">
        <v>0</v>
      </c>
      <c r="K44" s="21">
        <v>0</v>
      </c>
      <c r="M44" s="21">
        <f>SUM(B44:E44)</f>
        <v>0</v>
      </c>
      <c r="N44" s="21">
        <f>F44</f>
        <v>0</v>
      </c>
      <c r="O44" s="21">
        <f>SUM(F44:G44)</f>
        <v>0</v>
      </c>
      <c r="P44" s="21">
        <f>SUM(F44:H44)</f>
        <v>-1294</v>
      </c>
      <c r="Q44" s="21">
        <f>SUM(F44:I44)</f>
        <v>-1294</v>
      </c>
      <c r="R44" s="21">
        <f>J44</f>
        <v>0</v>
      </c>
      <c r="S44" s="21">
        <f>SUM(J44:K44)</f>
        <v>0</v>
      </c>
      <c r="T44" s="21">
        <f>SUM(J44:K44)</f>
        <v>0</v>
      </c>
      <c r="U44" s="21">
        <f>SUM(J44:K44)</f>
        <v>0</v>
      </c>
    </row>
    <row r="45" spans="1:21" s="4" customFormat="1" ht="15" customHeight="1" thickTop="1" thickBot="1" x14ac:dyDescent="0.4">
      <c r="A45" s="20" t="s">
        <v>117</v>
      </c>
      <c r="B45" s="21">
        <v>-6676</v>
      </c>
      <c r="C45" s="21">
        <v>-7868</v>
      </c>
      <c r="D45" s="21">
        <v>-8167</v>
      </c>
      <c r="E45" s="21">
        <v>-20435</v>
      </c>
      <c r="F45" s="21">
        <v>-7769</v>
      </c>
      <c r="G45" s="21">
        <v>-46004</v>
      </c>
      <c r="H45" s="21">
        <v>-30827</v>
      </c>
      <c r="I45" s="21">
        <v>-33185</v>
      </c>
      <c r="J45" s="21">
        <v>-45968</v>
      </c>
      <c r="K45" s="21">
        <v>-32056</v>
      </c>
      <c r="M45" s="21">
        <f>SUM(B45:E45)</f>
        <v>-43146</v>
      </c>
      <c r="N45" s="21">
        <f>F45</f>
        <v>-7769</v>
      </c>
      <c r="O45" s="21">
        <f>SUM(F45:G45)</f>
        <v>-53773</v>
      </c>
      <c r="P45" s="21">
        <f>SUM(F45:H45)</f>
        <v>-84600</v>
      </c>
      <c r="Q45" s="21">
        <f>SUM(F45:I45)</f>
        <v>-117785</v>
      </c>
      <c r="R45" s="21">
        <f>J45</f>
        <v>-45968</v>
      </c>
      <c r="S45" s="21">
        <f>SUM(J45:K45)</f>
        <v>-78024</v>
      </c>
      <c r="T45" s="21">
        <f>SUM(J45:K45)</f>
        <v>-78024</v>
      </c>
      <c r="U45" s="21">
        <f>SUM(J45:K45)</f>
        <v>-78024</v>
      </c>
    </row>
    <row r="46" spans="1:21" s="4" customFormat="1" ht="15" customHeight="1" thickTop="1" thickBot="1" x14ac:dyDescent="0.4">
      <c r="A46" s="20" t="s">
        <v>174</v>
      </c>
      <c r="B46" s="21">
        <v>0</v>
      </c>
      <c r="C46" s="21">
        <v>0</v>
      </c>
      <c r="D46" s="21">
        <v>0</v>
      </c>
      <c r="E46" s="21">
        <v>-222874</v>
      </c>
      <c r="F46" s="21">
        <v>0</v>
      </c>
      <c r="G46" s="21">
        <v>0</v>
      </c>
      <c r="H46" s="21">
        <v>0</v>
      </c>
      <c r="I46" s="21">
        <v>-557</v>
      </c>
      <c r="J46" s="21">
        <v>-314</v>
      </c>
      <c r="K46" s="21">
        <v>-334</v>
      </c>
      <c r="M46" s="21">
        <f>SUM(B46:E46)</f>
        <v>-222874</v>
      </c>
      <c r="N46" s="21">
        <f>F46</f>
        <v>0</v>
      </c>
      <c r="O46" s="21">
        <f>SUM(F46:G46)</f>
        <v>0</v>
      </c>
      <c r="P46" s="21">
        <f>SUM(F46:H46)</f>
        <v>0</v>
      </c>
      <c r="Q46" s="21">
        <f>SUM(F46:I46)</f>
        <v>-557</v>
      </c>
      <c r="R46" s="21">
        <f>J46</f>
        <v>-314</v>
      </c>
      <c r="S46" s="21">
        <f>SUM(J46:K46)</f>
        <v>-648</v>
      </c>
      <c r="T46" s="21">
        <f>SUM(J46:K46)</f>
        <v>-648</v>
      </c>
      <c r="U46" s="21">
        <f>SUM(J46:K46)</f>
        <v>-648</v>
      </c>
    </row>
    <row r="47" spans="1:21" s="4" customFormat="1" ht="15" customHeight="1" thickTop="1" thickBot="1" x14ac:dyDescent="0.4">
      <c r="A47" s="20" t="s">
        <v>175</v>
      </c>
      <c r="B47" s="21">
        <v>63642</v>
      </c>
      <c r="C47" s="21">
        <v>9037</v>
      </c>
      <c r="D47" s="21">
        <v>-167922</v>
      </c>
      <c r="E47" s="21">
        <v>355484</v>
      </c>
      <c r="F47" s="21">
        <v>19478</v>
      </c>
      <c r="G47" s="21">
        <v>-46465</v>
      </c>
      <c r="H47" s="21">
        <v>4971</v>
      </c>
      <c r="I47" s="21">
        <v>36578</v>
      </c>
      <c r="J47" s="21">
        <v>-85301</v>
      </c>
      <c r="K47" s="21">
        <v>-89461</v>
      </c>
      <c r="M47" s="21">
        <f>SUM(B47:E47)</f>
        <v>260241</v>
      </c>
      <c r="N47" s="21">
        <f>F47</f>
        <v>19478</v>
      </c>
      <c r="O47" s="21">
        <f>SUM(F47:G47)</f>
        <v>-26987</v>
      </c>
      <c r="P47" s="21">
        <f>SUM(F47:H47)</f>
        <v>-22016</v>
      </c>
      <c r="Q47" s="21">
        <f>SUM(F47:I47)</f>
        <v>14562</v>
      </c>
      <c r="R47" s="21">
        <f>J47</f>
        <v>-85301</v>
      </c>
      <c r="S47" s="21">
        <f>SUM(J47:K47)</f>
        <v>-174762</v>
      </c>
      <c r="T47" s="21">
        <f>SUM(J47:K47)</f>
        <v>-174762</v>
      </c>
      <c r="U47" s="21">
        <f>SUM(J47:K47)</f>
        <v>-174762</v>
      </c>
    </row>
    <row r="48" spans="1:21" s="4" customFormat="1" ht="15" customHeight="1" thickTop="1" thickBot="1" x14ac:dyDescent="0.4">
      <c r="A48" s="20" t="s">
        <v>118</v>
      </c>
      <c r="B48" s="21">
        <v>-137712</v>
      </c>
      <c r="C48" s="21">
        <v>-28883</v>
      </c>
      <c r="D48" s="21">
        <v>-77900</v>
      </c>
      <c r="E48" s="21">
        <v>-298465</v>
      </c>
      <c r="F48" s="21">
        <v>-85427</v>
      </c>
      <c r="G48" s="21">
        <v>-208020</v>
      </c>
      <c r="H48" s="21">
        <v>-167719</v>
      </c>
      <c r="I48" s="21">
        <v>-138075</v>
      </c>
      <c r="J48" s="21">
        <v>-113903</v>
      </c>
      <c r="K48" s="21">
        <v>-77419</v>
      </c>
      <c r="M48" s="21">
        <f>SUM(B48:E48)</f>
        <v>-542960</v>
      </c>
      <c r="N48" s="21">
        <f>F48</f>
        <v>-85427</v>
      </c>
      <c r="O48" s="21">
        <f>SUM(F48:G48)</f>
        <v>-293447</v>
      </c>
      <c r="P48" s="21">
        <f>SUM(F48:H48)</f>
        <v>-461166</v>
      </c>
      <c r="Q48" s="21">
        <f>SUM(F48:I48)</f>
        <v>-599241</v>
      </c>
      <c r="R48" s="21">
        <f>J48</f>
        <v>-113903</v>
      </c>
      <c r="S48" s="21">
        <f>SUM(J48:K48)</f>
        <v>-191322</v>
      </c>
      <c r="T48" s="21">
        <f>SUM(J48:K48)</f>
        <v>-191322</v>
      </c>
      <c r="U48" s="21">
        <f>SUM(J48:K48)</f>
        <v>-191322</v>
      </c>
    </row>
    <row r="49" spans="1:21" s="4" customFormat="1" ht="15" customHeight="1" thickTop="1" thickBot="1" x14ac:dyDescent="0.4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1:21" s="4" customFormat="1" ht="6" customHeight="1" thickTop="1" thickBot="1" x14ac:dyDescent="0.4">
      <c r="A50" s="48"/>
      <c r="B50" s="30"/>
      <c r="C50" s="30"/>
      <c r="D50" s="30"/>
      <c r="E50" s="30"/>
      <c r="F50" s="30"/>
      <c r="G50" s="30"/>
      <c r="H50" s="30"/>
      <c r="I50" s="30"/>
      <c r="J50" s="30"/>
      <c r="K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s="6" customFormat="1" ht="15" customHeight="1" thickTop="1" thickBot="1" x14ac:dyDescent="0.4">
      <c r="A51" s="23" t="s">
        <v>119</v>
      </c>
      <c r="B51" s="17">
        <f>SUM(B10:B48)</f>
        <v>-30289</v>
      </c>
      <c r="C51" s="17">
        <f t="shared" ref="C51:K51" si="1">SUM(C10:C48)</f>
        <v>22875</v>
      </c>
      <c r="D51" s="17">
        <f t="shared" si="1"/>
        <v>-164528</v>
      </c>
      <c r="E51" s="17">
        <f>SUM(E10:E48)</f>
        <v>12956</v>
      </c>
      <c r="F51" s="17">
        <f t="shared" si="1"/>
        <v>-119690</v>
      </c>
      <c r="G51" s="17">
        <f t="shared" si="1"/>
        <v>-117011</v>
      </c>
      <c r="H51" s="17">
        <f t="shared" si="1"/>
        <v>34496</v>
      </c>
      <c r="I51" s="17">
        <f t="shared" si="1"/>
        <v>136098</v>
      </c>
      <c r="J51" s="17">
        <f t="shared" si="1"/>
        <v>-71090</v>
      </c>
      <c r="K51" s="17">
        <f t="shared" si="1"/>
        <v>-6271</v>
      </c>
      <c r="M51" s="17">
        <f t="shared" ref="M51:T51" si="2">SUM(M42:M48)</f>
        <v>-158986</v>
      </c>
      <c r="N51" s="17">
        <f>SUM(N42:N48)</f>
        <v>-119690</v>
      </c>
      <c r="O51" s="17">
        <f t="shared" si="2"/>
        <v>-236701</v>
      </c>
      <c r="P51" s="17">
        <f t="shared" si="2"/>
        <v>-202205</v>
      </c>
      <c r="Q51" s="17">
        <f t="shared" si="2"/>
        <v>-66107</v>
      </c>
      <c r="R51" s="17">
        <f t="shared" si="2"/>
        <v>-71090</v>
      </c>
      <c r="S51" s="17">
        <f t="shared" si="2"/>
        <v>-77361</v>
      </c>
      <c r="T51" s="17">
        <f t="shared" si="2"/>
        <v>-77361</v>
      </c>
      <c r="U51" s="17">
        <f>SUM(U42:U48)</f>
        <v>-77361</v>
      </c>
    </row>
    <row r="52" spans="1:21" s="4" customFormat="1" ht="13.5" thickTop="1" thickBot="1" x14ac:dyDescent="0.4">
      <c r="A52" s="48"/>
      <c r="B52" s="30"/>
      <c r="C52" s="30"/>
      <c r="D52" s="30"/>
      <c r="E52" s="30"/>
      <c r="F52" s="30"/>
      <c r="G52" s="30"/>
      <c r="H52" s="30"/>
      <c r="I52" s="30"/>
      <c r="J52" s="30"/>
      <c r="K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 s="6" customFormat="1" ht="15" customHeight="1" thickTop="1" thickBot="1" x14ac:dyDescent="0.4">
      <c r="A53" s="23" t="s">
        <v>120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4" customFormat="1" ht="15" customHeight="1" thickTop="1" thickBot="1" x14ac:dyDescent="0.4">
      <c r="A54" s="20" t="s">
        <v>121</v>
      </c>
      <c r="B54" s="21">
        <v>-2000</v>
      </c>
      <c r="C54" s="21">
        <v>-1826</v>
      </c>
      <c r="D54" s="21">
        <v>-3867</v>
      </c>
      <c r="E54" s="21">
        <v>-2326</v>
      </c>
      <c r="F54" s="21">
        <v>-2957</v>
      </c>
      <c r="G54" s="21">
        <v>-3033</v>
      </c>
      <c r="H54" s="21">
        <v>-4153</v>
      </c>
      <c r="I54" s="21">
        <v>-4982</v>
      </c>
      <c r="J54" s="21">
        <v>-2091</v>
      </c>
      <c r="K54" s="21">
        <v>-1757</v>
      </c>
      <c r="M54" s="21">
        <f>SUM(B54:E54)</f>
        <v>-10019</v>
      </c>
      <c r="N54" s="21">
        <f>F54</f>
        <v>-2957</v>
      </c>
      <c r="O54" s="21">
        <f>SUM(F54:G54)</f>
        <v>-5990</v>
      </c>
      <c r="P54" s="21">
        <f>SUM(F54:H54)</f>
        <v>-10143</v>
      </c>
      <c r="Q54" s="21">
        <f>SUM(F54:I54)</f>
        <v>-15125</v>
      </c>
      <c r="R54" s="21">
        <f>J54</f>
        <v>-2091</v>
      </c>
      <c r="S54" s="21">
        <f>SUM(J54:K54)</f>
        <v>-3848</v>
      </c>
      <c r="T54" s="21">
        <f>SUM(J54:K54)</f>
        <v>-3848</v>
      </c>
      <c r="U54" s="21">
        <f>SUM(J54:K54)</f>
        <v>-3848</v>
      </c>
    </row>
    <row r="55" spans="1:21" s="4" customFormat="1" ht="15" customHeight="1" thickTop="1" thickBot="1" x14ac:dyDescent="0.4">
      <c r="A55" s="20" t="s">
        <v>122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-10311</v>
      </c>
      <c r="K55" s="21">
        <v>10311</v>
      </c>
      <c r="M55" s="21">
        <f>SUM(B55:E55)</f>
        <v>0</v>
      </c>
      <c r="N55" s="21">
        <f>F55</f>
        <v>0</v>
      </c>
      <c r="O55" s="21">
        <f>SUM(F55:G55)</f>
        <v>0</v>
      </c>
      <c r="P55" s="21">
        <f>SUM(F55:H55)</f>
        <v>0</v>
      </c>
      <c r="Q55" s="21">
        <f>SUM(F55:I55)</f>
        <v>0</v>
      </c>
      <c r="R55" s="21">
        <f>J55</f>
        <v>-10311</v>
      </c>
      <c r="S55" s="21">
        <f>SUM(J55:K55)</f>
        <v>0</v>
      </c>
      <c r="T55" s="21">
        <f>SUM(J55:K55)</f>
        <v>0</v>
      </c>
      <c r="U55" s="21">
        <f>SUM(J55:K55)</f>
        <v>0</v>
      </c>
    </row>
    <row r="56" spans="1:21" s="4" customFormat="1" ht="15" customHeight="1" thickTop="1" thickBot="1" x14ac:dyDescent="0.4">
      <c r="A56" s="20" t="s">
        <v>123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M56" s="21">
        <f>SUM(B56:E56)</f>
        <v>0</v>
      </c>
      <c r="N56" s="21">
        <f>F56</f>
        <v>0</v>
      </c>
      <c r="O56" s="21">
        <f>SUM(F56:G56)</f>
        <v>0</v>
      </c>
      <c r="P56" s="21">
        <f>SUM(F56:H56)</f>
        <v>0</v>
      </c>
      <c r="Q56" s="21">
        <f>SUM(F56:I56)</f>
        <v>0</v>
      </c>
      <c r="R56" s="21">
        <f>J56</f>
        <v>0</v>
      </c>
      <c r="S56" s="21">
        <f>SUM(J56:K56)</f>
        <v>0</v>
      </c>
      <c r="T56" s="21">
        <f>SUM(J56:K56)</f>
        <v>0</v>
      </c>
      <c r="U56" s="21">
        <f>SUM(J56:K56)</f>
        <v>0</v>
      </c>
    </row>
    <row r="57" spans="1:21" s="4" customFormat="1" ht="15" customHeight="1" thickTop="1" thickBot="1" x14ac:dyDescent="0.4">
      <c r="A57" s="20" t="s">
        <v>125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-103060.45530999999</v>
      </c>
      <c r="H57" s="21">
        <v>-10310.54469000001</v>
      </c>
      <c r="I57" s="21">
        <v>-7448</v>
      </c>
      <c r="J57" s="21">
        <v>0</v>
      </c>
      <c r="K57" s="21">
        <v>0</v>
      </c>
      <c r="M57" s="21">
        <f>SUM(B57:E57)</f>
        <v>0</v>
      </c>
      <c r="N57" s="21">
        <f>F57</f>
        <v>0</v>
      </c>
      <c r="O57" s="21">
        <f>SUM(F57:G57)</f>
        <v>-103060.45530999999</v>
      </c>
      <c r="P57" s="21">
        <f>SUM(F57:H57)</f>
        <v>-113371</v>
      </c>
      <c r="Q57" s="21">
        <f>SUM(F57:I57)</f>
        <v>-120819</v>
      </c>
      <c r="R57" s="21">
        <f>J57</f>
        <v>0</v>
      </c>
      <c r="S57" s="21">
        <f>SUM(J57:K57)</f>
        <v>0</v>
      </c>
      <c r="T57" s="21">
        <f>SUM(J57:K57)</f>
        <v>0</v>
      </c>
      <c r="U57" s="21">
        <f>SUM(J57:K57)</f>
        <v>0</v>
      </c>
    </row>
    <row r="58" spans="1:21" s="4" customFormat="1" ht="15" customHeight="1" thickTop="1" thickBot="1" x14ac:dyDescent="0.4">
      <c r="A58" s="20" t="s">
        <v>124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M58" s="21">
        <f t="shared" ref="M58:M60" si="3">SUM(B58:E58)</f>
        <v>0</v>
      </c>
      <c r="N58" s="21">
        <f t="shared" ref="N58:N60" si="4">F58</f>
        <v>0</v>
      </c>
      <c r="O58" s="21">
        <f t="shared" ref="O58:O60" si="5">SUM(F58:G58)</f>
        <v>0</v>
      </c>
      <c r="P58" s="21">
        <f t="shared" ref="P58:P60" si="6">SUM(F58:H58)</f>
        <v>0</v>
      </c>
      <c r="Q58" s="21">
        <f t="shared" ref="Q58:Q60" si="7">SUM(F58:I58)</f>
        <v>0</v>
      </c>
      <c r="R58" s="21">
        <f t="shared" ref="R58:R60" si="8">J58</f>
        <v>0</v>
      </c>
      <c r="S58" s="21">
        <f t="shared" ref="S58:S60" si="9">SUM(J58:K58)</f>
        <v>0</v>
      </c>
      <c r="T58" s="21"/>
      <c r="U58" s="21"/>
    </row>
    <row r="59" spans="1:21" s="4" customFormat="1" ht="15" customHeight="1" thickTop="1" thickBot="1" x14ac:dyDescent="0.4">
      <c r="A59" s="20" t="s">
        <v>126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M59" s="21">
        <f t="shared" si="3"/>
        <v>0</v>
      </c>
      <c r="N59" s="21">
        <f t="shared" si="4"/>
        <v>0</v>
      </c>
      <c r="O59" s="21">
        <f t="shared" si="5"/>
        <v>0</v>
      </c>
      <c r="P59" s="21">
        <f t="shared" si="6"/>
        <v>0</v>
      </c>
      <c r="Q59" s="21">
        <f t="shared" si="7"/>
        <v>0</v>
      </c>
      <c r="R59" s="21">
        <f t="shared" si="8"/>
        <v>0</v>
      </c>
      <c r="S59" s="21">
        <f t="shared" si="9"/>
        <v>0</v>
      </c>
      <c r="T59" s="21"/>
      <c r="U59" s="21"/>
    </row>
    <row r="60" spans="1:21" s="4" customFormat="1" ht="15" customHeight="1" thickTop="1" thickBot="1" x14ac:dyDescent="0.4">
      <c r="A60" s="20" t="s">
        <v>200</v>
      </c>
      <c r="B60" s="21"/>
      <c r="C60" s="21"/>
      <c r="D60" s="21"/>
      <c r="E60" s="21"/>
      <c r="F60" s="21"/>
      <c r="G60" s="21"/>
      <c r="H60" s="21"/>
      <c r="I60" s="21"/>
      <c r="J60" s="21">
        <v>0</v>
      </c>
      <c r="K60" s="21"/>
      <c r="M60" s="21">
        <f t="shared" si="3"/>
        <v>0</v>
      </c>
      <c r="N60" s="21">
        <f t="shared" si="4"/>
        <v>0</v>
      </c>
      <c r="O60" s="21">
        <f t="shared" si="5"/>
        <v>0</v>
      </c>
      <c r="P60" s="21">
        <f t="shared" si="6"/>
        <v>0</v>
      </c>
      <c r="Q60" s="21">
        <f t="shared" si="7"/>
        <v>0</v>
      </c>
      <c r="R60" s="21">
        <f t="shared" si="8"/>
        <v>0</v>
      </c>
      <c r="S60" s="21">
        <f t="shared" si="9"/>
        <v>0</v>
      </c>
      <c r="T60" s="21"/>
      <c r="U60" s="21"/>
    </row>
    <row r="61" spans="1:21" s="4" customFormat="1" ht="6" customHeight="1" thickTop="1" thickBot="1" x14ac:dyDescent="0.4">
      <c r="A61" s="48"/>
      <c r="B61" s="30"/>
      <c r="C61" s="30"/>
      <c r="D61" s="30"/>
      <c r="E61" s="30"/>
      <c r="F61" s="30"/>
      <c r="G61" s="30"/>
      <c r="H61" s="30"/>
      <c r="I61" s="30"/>
      <c r="J61" s="30"/>
      <c r="K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1" s="6" customFormat="1" ht="15" customHeight="1" thickTop="1" thickBot="1" x14ac:dyDescent="0.4">
      <c r="A62" s="23" t="s">
        <v>127</v>
      </c>
      <c r="B62" s="17">
        <f t="shared" ref="B62:G62" si="10">SUM(B54:B59)</f>
        <v>-2000</v>
      </c>
      <c r="C62" s="17">
        <f t="shared" si="10"/>
        <v>-1826</v>
      </c>
      <c r="D62" s="17">
        <f t="shared" si="10"/>
        <v>-3867</v>
      </c>
      <c r="E62" s="17">
        <f t="shared" si="10"/>
        <v>-2326</v>
      </c>
      <c r="F62" s="17">
        <f t="shared" si="10"/>
        <v>-2957</v>
      </c>
      <c r="G62" s="17">
        <f t="shared" si="10"/>
        <v>-106093.45530999999</v>
      </c>
      <c r="H62" s="17">
        <f t="shared" ref="H62:K62" si="11">SUM(H54:H59)</f>
        <v>-14463.54469000001</v>
      </c>
      <c r="I62" s="17">
        <f t="shared" si="11"/>
        <v>-12430</v>
      </c>
      <c r="J62" s="17">
        <f>SUM(J54:J60)</f>
        <v>-12402</v>
      </c>
      <c r="K62" s="17">
        <f t="shared" si="11"/>
        <v>8554</v>
      </c>
      <c r="M62" s="17">
        <f t="shared" ref="M62:T62" si="12">SUM(M54:M57)</f>
        <v>-10019</v>
      </c>
      <c r="N62" s="17">
        <f t="shared" si="12"/>
        <v>-2957</v>
      </c>
      <c r="O62" s="17">
        <f t="shared" si="12"/>
        <v>-109050.45530999999</v>
      </c>
      <c r="P62" s="17">
        <f t="shared" si="12"/>
        <v>-123514</v>
      </c>
      <c r="Q62" s="17">
        <f t="shared" si="12"/>
        <v>-135944</v>
      </c>
      <c r="R62" s="17">
        <f>SUM(R54:R57)</f>
        <v>-12402</v>
      </c>
      <c r="S62" s="17">
        <f t="shared" si="12"/>
        <v>-3848</v>
      </c>
      <c r="T62" s="17">
        <f t="shared" si="12"/>
        <v>-3848</v>
      </c>
      <c r="U62" s="17">
        <f>SUM(U54:U57)</f>
        <v>-3848</v>
      </c>
    </row>
    <row r="63" spans="1:21" s="4" customFormat="1" ht="13.5" thickTop="1" thickBot="1" x14ac:dyDescent="0.4">
      <c r="A63" s="48"/>
      <c r="B63" s="30"/>
      <c r="C63" s="30"/>
      <c r="D63" s="30"/>
      <c r="E63" s="30"/>
      <c r="F63" s="30"/>
      <c r="G63" s="30"/>
      <c r="H63" s="30"/>
      <c r="I63" s="30"/>
      <c r="J63" s="30"/>
      <c r="K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 s="6" customFormat="1" ht="15" customHeight="1" thickTop="1" thickBot="1" x14ac:dyDescent="0.4">
      <c r="A64" s="23" t="s">
        <v>128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4" customFormat="1" ht="15" customHeight="1" thickTop="1" thickBot="1" x14ac:dyDescent="0.4">
      <c r="A65" s="20" t="s">
        <v>129</v>
      </c>
      <c r="B65" s="21">
        <v>0</v>
      </c>
      <c r="C65" s="21">
        <v>160000</v>
      </c>
      <c r="D65" s="21">
        <v>0</v>
      </c>
      <c r="E65" s="21">
        <v>0</v>
      </c>
      <c r="F65" s="21">
        <v>280464</v>
      </c>
      <c r="G65" s="21">
        <v>99062</v>
      </c>
      <c r="H65" s="21">
        <v>450000</v>
      </c>
      <c r="I65" s="21">
        <v>175</v>
      </c>
      <c r="J65" s="21">
        <v>20104</v>
      </c>
      <c r="K65" s="21">
        <v>31255</v>
      </c>
      <c r="M65" s="21">
        <f>SUM(B65:E65)</f>
        <v>160000</v>
      </c>
      <c r="N65" s="21">
        <f>F65</f>
        <v>280464</v>
      </c>
      <c r="O65" s="21">
        <f>SUM(F65:G65)</f>
        <v>379526</v>
      </c>
      <c r="P65" s="21">
        <f>SUM(F65:H65)</f>
        <v>829526</v>
      </c>
      <c r="Q65" s="21">
        <f>SUM(F65:I65)</f>
        <v>829701</v>
      </c>
      <c r="R65" s="21">
        <f>J65</f>
        <v>20104</v>
      </c>
      <c r="S65" s="21">
        <f>SUM(J65:K65)</f>
        <v>51359</v>
      </c>
      <c r="T65" s="21">
        <f>SUM(J65:K65)</f>
        <v>51359</v>
      </c>
      <c r="U65" s="21">
        <f>SUM(J65:K65)</f>
        <v>51359</v>
      </c>
    </row>
    <row r="66" spans="1:21" s="4" customFormat="1" ht="15" customHeight="1" thickTop="1" thickBot="1" x14ac:dyDescent="0.4">
      <c r="A66" s="20" t="s">
        <v>130</v>
      </c>
      <c r="B66" s="21">
        <v>0</v>
      </c>
      <c r="C66" s="21">
        <v>0</v>
      </c>
      <c r="D66" s="21">
        <v>-10924</v>
      </c>
      <c r="E66" s="21">
        <v>0</v>
      </c>
      <c r="F66" s="21">
        <v>0</v>
      </c>
      <c r="G66" s="21">
        <v>0</v>
      </c>
      <c r="H66" s="21">
        <v>-65861</v>
      </c>
      <c r="I66" s="21">
        <v>5000</v>
      </c>
      <c r="J66" s="21">
        <v>-91600</v>
      </c>
      <c r="K66" s="21">
        <v>-6400</v>
      </c>
      <c r="M66" s="21">
        <f>SUM(B66:E66)</f>
        <v>-10924</v>
      </c>
      <c r="N66" s="21">
        <f>F66</f>
        <v>0</v>
      </c>
      <c r="O66" s="21">
        <f>SUM(F66:G66)</f>
        <v>0</v>
      </c>
      <c r="P66" s="21">
        <f>SUM(F66:H66)</f>
        <v>-65861</v>
      </c>
      <c r="Q66" s="21">
        <f>SUM(F66:I66)</f>
        <v>-60861</v>
      </c>
      <c r="R66" s="21">
        <f>J66</f>
        <v>-91600</v>
      </c>
      <c r="S66" s="21">
        <f>SUM(J66:K66)</f>
        <v>-98000</v>
      </c>
      <c r="T66" s="21">
        <f>SUM(J66:K66)</f>
        <v>-98000</v>
      </c>
      <c r="U66" s="21">
        <f>SUM(J66:K66)</f>
        <v>-98000</v>
      </c>
    </row>
    <row r="67" spans="1:21" s="4" customFormat="1" ht="15" customHeight="1" thickTop="1" thickBot="1" x14ac:dyDescent="0.4">
      <c r="A67" s="20" t="s">
        <v>131</v>
      </c>
      <c r="B67" s="21">
        <v>-23768</v>
      </c>
      <c r="C67" s="21">
        <v>53768</v>
      </c>
      <c r="D67" s="21">
        <v>0</v>
      </c>
      <c r="E67" s="21">
        <v>0</v>
      </c>
      <c r="F67" s="21">
        <v>-12324</v>
      </c>
      <c r="G67" s="21">
        <v>112324</v>
      </c>
      <c r="H67" s="21">
        <v>0</v>
      </c>
      <c r="I67" s="21">
        <v>-100000</v>
      </c>
      <c r="J67" s="21">
        <v>-7482</v>
      </c>
      <c r="K67" s="21">
        <v>-22150</v>
      </c>
      <c r="M67" s="21">
        <f>SUM(B67:E67)</f>
        <v>30000</v>
      </c>
      <c r="N67" s="21">
        <f>F67</f>
        <v>-12324</v>
      </c>
      <c r="O67" s="21">
        <f>SUM(F67:G67)</f>
        <v>100000</v>
      </c>
      <c r="P67" s="21">
        <f>SUM(F67:H67)</f>
        <v>100000</v>
      </c>
      <c r="Q67" s="21">
        <f>SUM(F67:I67)</f>
        <v>0</v>
      </c>
      <c r="R67" s="21">
        <f>J67</f>
        <v>-7482</v>
      </c>
      <c r="S67" s="21">
        <f>SUM(J67:K67)</f>
        <v>-29632</v>
      </c>
      <c r="T67" s="21">
        <f>SUM(J67:K67)</f>
        <v>-29632</v>
      </c>
      <c r="U67" s="21">
        <f>SUM(J67:K67)</f>
        <v>-29632</v>
      </c>
    </row>
    <row r="68" spans="1:21" s="4" customFormat="1" ht="15" customHeight="1" thickTop="1" thickBot="1" x14ac:dyDescent="0.4">
      <c r="A68" s="20" t="s">
        <v>180</v>
      </c>
      <c r="B68" s="21"/>
      <c r="C68" s="21">
        <v>-706</v>
      </c>
      <c r="D68" s="21">
        <v>-360</v>
      </c>
      <c r="E68" s="21">
        <v>1066</v>
      </c>
      <c r="F68" s="21"/>
      <c r="G68" s="21">
        <v>-630</v>
      </c>
      <c r="H68" s="21">
        <v>-1015</v>
      </c>
      <c r="I68" s="21">
        <v>253</v>
      </c>
      <c r="J68" s="21">
        <v>-420</v>
      </c>
      <c r="K68" s="21">
        <v>-442</v>
      </c>
      <c r="M68" s="21">
        <f>SUM(B68:E68)</f>
        <v>0</v>
      </c>
      <c r="N68" s="21">
        <f>F68</f>
        <v>0</v>
      </c>
      <c r="O68" s="21">
        <f>SUM(F68:G68)</f>
        <v>-630</v>
      </c>
      <c r="P68" s="21">
        <f>SUM(F68:H68)</f>
        <v>-1645</v>
      </c>
      <c r="Q68" s="21">
        <f>SUM(F68:I68)</f>
        <v>-1392</v>
      </c>
      <c r="R68" s="21">
        <f>J68</f>
        <v>-420</v>
      </c>
      <c r="S68" s="21">
        <f>SUM(J68:K68)</f>
        <v>-862</v>
      </c>
      <c r="T68" s="21">
        <f>SUM(J68:K68)</f>
        <v>-862</v>
      </c>
      <c r="U68" s="21">
        <f>SUM(J68:K68)</f>
        <v>-862</v>
      </c>
    </row>
    <row r="69" spans="1:21" s="4" customFormat="1" ht="15" customHeight="1" thickTop="1" thickBot="1" x14ac:dyDescent="0.4">
      <c r="A69" s="20" t="s">
        <v>132</v>
      </c>
      <c r="B69" s="21">
        <v>0</v>
      </c>
      <c r="C69" s="21">
        <v>-46837</v>
      </c>
      <c r="D69" s="21">
        <v>-9420</v>
      </c>
      <c r="E69" s="21">
        <v>-10849</v>
      </c>
      <c r="F69" s="21">
        <v>70000</v>
      </c>
      <c r="G69" s="21">
        <v>-120973</v>
      </c>
      <c r="H69" s="21">
        <v>-327842</v>
      </c>
      <c r="I69" s="21">
        <v>-7386</v>
      </c>
      <c r="J69" s="21">
        <v>0</v>
      </c>
      <c r="K69" s="21">
        <v>0</v>
      </c>
      <c r="M69" s="21">
        <f>SUM(B69:E69)</f>
        <v>-67106</v>
      </c>
      <c r="N69" s="21">
        <f>F69</f>
        <v>70000</v>
      </c>
      <c r="O69" s="21">
        <f>SUM(F69:G69)</f>
        <v>-50973</v>
      </c>
      <c r="P69" s="21">
        <f>SUM(F69:H69)</f>
        <v>-378815</v>
      </c>
      <c r="Q69" s="21">
        <f>SUM(F69:I69)</f>
        <v>-386201</v>
      </c>
      <c r="R69" s="21">
        <f>J69</f>
        <v>0</v>
      </c>
      <c r="S69" s="21">
        <f>SUM(J69:K69)</f>
        <v>0</v>
      </c>
      <c r="T69" s="21">
        <f>SUM(J69:K69)</f>
        <v>0</v>
      </c>
      <c r="U69" s="21">
        <f>SUM(J69:K69)</f>
        <v>0</v>
      </c>
    </row>
    <row r="70" spans="1:21" s="4" customFormat="1" ht="15" customHeight="1" thickTop="1" thickBot="1" x14ac:dyDescent="0.4">
      <c r="A70" s="20" t="s">
        <v>201</v>
      </c>
      <c r="B70" s="21"/>
      <c r="C70" s="21"/>
      <c r="D70" s="21"/>
      <c r="E70" s="21"/>
      <c r="F70" s="21"/>
      <c r="G70" s="21"/>
      <c r="H70" s="21"/>
      <c r="I70" s="21"/>
      <c r="J70" s="21">
        <v>-5444</v>
      </c>
      <c r="K70" s="21">
        <v>5444</v>
      </c>
      <c r="M70" s="21">
        <f>SUM(B70:E70)</f>
        <v>0</v>
      </c>
      <c r="N70" s="21">
        <f>F70</f>
        <v>0</v>
      </c>
      <c r="O70" s="21">
        <f>SUM(F70:G70)</f>
        <v>0</v>
      </c>
      <c r="P70" s="21">
        <f>SUM(F70:H70)</f>
        <v>0</v>
      </c>
      <c r="Q70" s="21">
        <f>SUM(F70:I70)</f>
        <v>0</v>
      </c>
      <c r="R70" s="21">
        <f>J70</f>
        <v>-5444</v>
      </c>
      <c r="S70" s="21">
        <f>SUM(J70:K70)</f>
        <v>0</v>
      </c>
      <c r="T70" s="21">
        <f>SUM(J70:K70)</f>
        <v>0</v>
      </c>
      <c r="U70" s="21">
        <f>SUM(J70:K70)</f>
        <v>0</v>
      </c>
    </row>
    <row r="71" spans="1:21" s="4" customFormat="1" ht="15" customHeight="1" thickTop="1" thickBot="1" x14ac:dyDescent="0.4">
      <c r="A71" s="20" t="s">
        <v>203</v>
      </c>
      <c r="B71" s="21"/>
      <c r="C71" s="21"/>
      <c r="D71" s="21"/>
      <c r="E71" s="21"/>
      <c r="F71" s="21"/>
      <c r="G71" s="21"/>
      <c r="H71" s="21"/>
      <c r="I71" s="21"/>
      <c r="J71" s="21"/>
      <c r="K71" s="21">
        <v>-20622</v>
      </c>
      <c r="M71" s="21"/>
      <c r="N71" s="21"/>
      <c r="O71" s="21"/>
      <c r="P71" s="21"/>
      <c r="Q71" s="21"/>
      <c r="R71" s="21"/>
      <c r="S71" s="21">
        <f>SUM(J71:K71)</f>
        <v>-20622</v>
      </c>
      <c r="T71" s="21">
        <f>SUM(J71:K71)</f>
        <v>-20622</v>
      </c>
      <c r="U71" s="21">
        <f>SUM(J71:K71)</f>
        <v>-20622</v>
      </c>
    </row>
    <row r="72" spans="1:21" s="4" customFormat="1" ht="6" customHeight="1" thickTop="1" thickBot="1" x14ac:dyDescent="0.4">
      <c r="A72" s="48"/>
      <c r="B72" s="30"/>
      <c r="C72" s="30"/>
      <c r="D72" s="30"/>
      <c r="E72" s="30"/>
      <c r="F72" s="30"/>
      <c r="G72" s="30"/>
      <c r="H72" s="30"/>
      <c r="I72" s="30"/>
      <c r="J72" s="30"/>
      <c r="K72" s="30"/>
      <c r="M72" s="30"/>
      <c r="N72" s="30"/>
      <c r="O72" s="30"/>
      <c r="P72" s="30"/>
      <c r="Q72" s="30"/>
      <c r="R72" s="30"/>
      <c r="S72" s="30"/>
      <c r="T72" s="30"/>
      <c r="U72" s="30"/>
    </row>
    <row r="73" spans="1:21" s="6" customFormat="1" ht="15" customHeight="1" thickTop="1" thickBot="1" x14ac:dyDescent="0.4">
      <c r="A73" s="23" t="s">
        <v>133</v>
      </c>
      <c r="B73" s="17">
        <f t="shared" ref="B73:I73" si="13">SUM(B65:B69)</f>
        <v>-23768</v>
      </c>
      <c r="C73" s="17">
        <f t="shared" si="13"/>
        <v>166225</v>
      </c>
      <c r="D73" s="17">
        <f t="shared" si="13"/>
        <v>-20704</v>
      </c>
      <c r="E73" s="17">
        <f t="shared" si="13"/>
        <v>-9783</v>
      </c>
      <c r="F73" s="17">
        <f t="shared" si="13"/>
        <v>338140</v>
      </c>
      <c r="G73" s="17">
        <f t="shared" si="13"/>
        <v>89783</v>
      </c>
      <c r="H73" s="17">
        <f t="shared" si="13"/>
        <v>55282</v>
      </c>
      <c r="I73" s="17">
        <f t="shared" si="13"/>
        <v>-101958</v>
      </c>
      <c r="J73" s="17">
        <f>SUM(J65:J70)</f>
        <v>-84842</v>
      </c>
      <c r="K73" s="17">
        <f>SUM(K65:K71)</f>
        <v>-12915</v>
      </c>
      <c r="M73" s="17">
        <f t="shared" ref="M73:R73" si="14">SUM(M65:M70)</f>
        <v>111970</v>
      </c>
      <c r="N73" s="17">
        <f t="shared" si="14"/>
        <v>338140</v>
      </c>
      <c r="O73" s="17">
        <f t="shared" si="14"/>
        <v>427923</v>
      </c>
      <c r="P73" s="17">
        <f t="shared" si="14"/>
        <v>483205</v>
      </c>
      <c r="Q73" s="17">
        <f t="shared" si="14"/>
        <v>381247</v>
      </c>
      <c r="R73" s="17">
        <f t="shared" si="14"/>
        <v>-84842</v>
      </c>
      <c r="S73" s="17">
        <f>SUM(S65:S71)</f>
        <v>-97757</v>
      </c>
      <c r="T73" s="17">
        <f t="shared" ref="T73:U73" si="15">SUM(T65:T71)</f>
        <v>-97757</v>
      </c>
      <c r="U73" s="17">
        <f t="shared" si="15"/>
        <v>-97757</v>
      </c>
    </row>
    <row r="74" spans="1:21" s="4" customFormat="1" ht="15" customHeight="1" thickTop="1" thickBot="1" x14ac:dyDescent="0.4">
      <c r="A74" s="20" t="s">
        <v>134</v>
      </c>
      <c r="B74" s="21"/>
      <c r="C74" s="21"/>
      <c r="D74" s="21"/>
      <c r="E74" s="21"/>
      <c r="F74" s="21"/>
      <c r="G74" s="21"/>
      <c r="H74" s="21">
        <v>0</v>
      </c>
      <c r="I74" s="21"/>
      <c r="J74" s="21"/>
      <c r="K74" s="21">
        <v>0</v>
      </c>
      <c r="M74" s="21"/>
      <c r="N74" s="21"/>
      <c r="O74" s="21"/>
      <c r="P74" s="21"/>
      <c r="Q74" s="21"/>
      <c r="R74" s="21"/>
      <c r="S74" s="21"/>
      <c r="T74" s="21"/>
      <c r="U74" s="21"/>
    </row>
    <row r="75" spans="1:21" s="4" customFormat="1" ht="13.5" thickTop="1" thickBot="1" x14ac:dyDescent="0.4">
      <c r="A75" s="48"/>
      <c r="B75" s="30"/>
      <c r="C75" s="30"/>
      <c r="D75" s="30"/>
      <c r="E75" s="30"/>
      <c r="F75" s="30"/>
      <c r="G75" s="30"/>
      <c r="H75" s="30"/>
      <c r="I75" s="30"/>
      <c r="J75" s="30"/>
      <c r="K75" s="30"/>
      <c r="M75" s="30"/>
      <c r="N75" s="30"/>
      <c r="O75" s="30"/>
      <c r="P75" s="30"/>
      <c r="Q75" s="30"/>
      <c r="R75" s="30"/>
      <c r="S75" s="30"/>
      <c r="T75" s="30"/>
      <c r="U75" s="30"/>
    </row>
    <row r="76" spans="1:21" s="6" customFormat="1" ht="15" customHeight="1" thickTop="1" thickBot="1" x14ac:dyDescent="0.4">
      <c r="A76" s="23" t="s">
        <v>135</v>
      </c>
      <c r="B76" s="17">
        <f>B51+B62+B73+B74</f>
        <v>-56057</v>
      </c>
      <c r="C76" s="17">
        <f>C51+C62+C73+C74</f>
        <v>187274</v>
      </c>
      <c r="D76" s="17">
        <f t="shared" ref="D76:E76" si="16">D51+D62+D73+D74</f>
        <v>-189099</v>
      </c>
      <c r="E76" s="17">
        <f t="shared" si="16"/>
        <v>847</v>
      </c>
      <c r="F76" s="17">
        <f t="shared" ref="F76:K76" si="17">F51+F62+F73+F74</f>
        <v>215493</v>
      </c>
      <c r="G76" s="17">
        <f t="shared" si="17"/>
        <v>-133321.45530999999</v>
      </c>
      <c r="H76" s="17">
        <f t="shared" si="17"/>
        <v>75314.45530999999</v>
      </c>
      <c r="I76" s="17">
        <f t="shared" si="17"/>
        <v>21710</v>
      </c>
      <c r="J76" s="17">
        <f t="shared" si="17"/>
        <v>-168334</v>
      </c>
      <c r="K76" s="17">
        <f t="shared" si="17"/>
        <v>-10632</v>
      </c>
      <c r="M76" s="17">
        <f>M74+M73+M62+M51</f>
        <v>-57035</v>
      </c>
      <c r="N76" s="17">
        <f t="shared" ref="N76:T76" si="18">N74+N73+N62+N51</f>
        <v>215493</v>
      </c>
      <c r="O76" s="17">
        <f t="shared" si="18"/>
        <v>82171.54469000001</v>
      </c>
      <c r="P76" s="17">
        <f t="shared" si="18"/>
        <v>157486</v>
      </c>
      <c r="Q76" s="17">
        <f t="shared" si="18"/>
        <v>179196</v>
      </c>
      <c r="R76" s="17">
        <f>R74+R73+R62+R51</f>
        <v>-168334</v>
      </c>
      <c r="S76" s="17">
        <f t="shared" si="18"/>
        <v>-178966</v>
      </c>
      <c r="T76" s="17">
        <f t="shared" si="18"/>
        <v>-178966</v>
      </c>
      <c r="U76" s="17">
        <f>U74+U73+U62+U51</f>
        <v>-178966</v>
      </c>
    </row>
    <row r="77" spans="1:21" s="4" customFormat="1" ht="13.5" thickTop="1" thickBot="1" x14ac:dyDescent="0.4">
      <c r="A77" s="48"/>
      <c r="B77" s="30"/>
      <c r="C77" s="30"/>
      <c r="D77" s="30"/>
      <c r="E77" s="30"/>
      <c r="F77" s="30"/>
      <c r="G77" s="30"/>
      <c r="H77" s="30"/>
      <c r="I77" s="30"/>
      <c r="J77" s="30"/>
      <c r="K77" s="30"/>
      <c r="M77" s="30"/>
      <c r="N77" s="30"/>
      <c r="O77" s="30"/>
      <c r="P77" s="30"/>
      <c r="Q77" s="30"/>
      <c r="R77" s="30"/>
      <c r="S77" s="30"/>
      <c r="T77" s="30"/>
      <c r="U77" s="30"/>
    </row>
    <row r="78" spans="1:21" s="6" customFormat="1" ht="15" customHeight="1" thickTop="1" thickBot="1" x14ac:dyDescent="0.4">
      <c r="A78" s="23" t="s">
        <v>136</v>
      </c>
      <c r="B78" s="17">
        <v>58569</v>
      </c>
      <c r="C78" s="17">
        <f t="shared" ref="C78:I78" si="19">B79</f>
        <v>2512</v>
      </c>
      <c r="D78" s="17">
        <f t="shared" si="19"/>
        <v>189786</v>
      </c>
      <c r="E78" s="17">
        <f t="shared" si="19"/>
        <v>687</v>
      </c>
      <c r="F78" s="17">
        <f>E79</f>
        <v>1534</v>
      </c>
      <c r="G78" s="17">
        <f t="shared" si="19"/>
        <v>217027</v>
      </c>
      <c r="H78" s="17">
        <f t="shared" si="19"/>
        <v>83705.54469000001</v>
      </c>
      <c r="I78" s="17">
        <f t="shared" si="19"/>
        <v>159020</v>
      </c>
      <c r="J78" s="17">
        <f>I79</f>
        <v>180730</v>
      </c>
      <c r="K78" s="17">
        <f>J79</f>
        <v>12396</v>
      </c>
      <c r="M78" s="17">
        <f>B78</f>
        <v>58569</v>
      </c>
      <c r="N78" s="17">
        <f>M79</f>
        <v>1534</v>
      </c>
      <c r="O78" s="17">
        <f>N78</f>
        <v>1534</v>
      </c>
      <c r="P78" s="17">
        <f>N78</f>
        <v>1534</v>
      </c>
      <c r="Q78" s="17">
        <f>N78</f>
        <v>1534</v>
      </c>
      <c r="R78" s="17">
        <f>Q79</f>
        <v>180730</v>
      </c>
      <c r="S78" s="17">
        <f>R78</f>
        <v>180730</v>
      </c>
      <c r="T78" s="17">
        <f>R78</f>
        <v>180730</v>
      </c>
      <c r="U78" s="17">
        <f>R78</f>
        <v>180730</v>
      </c>
    </row>
    <row r="79" spans="1:21" s="6" customFormat="1" ht="15" customHeight="1" thickTop="1" thickBot="1" x14ac:dyDescent="0.4">
      <c r="A79" s="23" t="s">
        <v>137</v>
      </c>
      <c r="B79" s="17">
        <f>B78+B76</f>
        <v>2512</v>
      </c>
      <c r="C79" s="17">
        <f>C78+C76</f>
        <v>189786</v>
      </c>
      <c r="D79" s="17">
        <f t="shared" ref="D79:G79" si="20">D78+D76</f>
        <v>687</v>
      </c>
      <c r="E79" s="17">
        <f t="shared" si="20"/>
        <v>1534</v>
      </c>
      <c r="F79" s="17">
        <f t="shared" si="20"/>
        <v>217027</v>
      </c>
      <c r="G79" s="17">
        <f t="shared" si="20"/>
        <v>83705.54469000001</v>
      </c>
      <c r="H79" s="17">
        <f t="shared" ref="H79" si="21">H78+H76</f>
        <v>159020</v>
      </c>
      <c r="I79" s="17">
        <f>I78+I76</f>
        <v>180730</v>
      </c>
      <c r="J79" s="17">
        <f>J78+J76</f>
        <v>12396</v>
      </c>
      <c r="K79" s="17">
        <f>K78+K76</f>
        <v>1764</v>
      </c>
      <c r="M79" s="17">
        <f>M76+M78</f>
        <v>1534</v>
      </c>
      <c r="N79" s="17">
        <f>N76+N78</f>
        <v>217027</v>
      </c>
      <c r="O79" s="17">
        <f t="shared" ref="O79:U79" si="22">O76+O78</f>
        <v>83705.54469000001</v>
      </c>
      <c r="P79" s="17">
        <f t="shared" si="22"/>
        <v>159020</v>
      </c>
      <c r="Q79" s="17">
        <f t="shared" si="22"/>
        <v>180730</v>
      </c>
      <c r="R79" s="17">
        <f>R76+R78</f>
        <v>12396</v>
      </c>
      <c r="S79" s="17">
        <f t="shared" si="22"/>
        <v>1764</v>
      </c>
      <c r="T79" s="17">
        <f t="shared" si="22"/>
        <v>1764</v>
      </c>
      <c r="U79" s="17">
        <f t="shared" si="22"/>
        <v>1764</v>
      </c>
    </row>
    <row r="80" spans="1:21" s="4" customFormat="1" ht="13.5" thickTop="1" thickBot="1" x14ac:dyDescent="0.4">
      <c r="A80" s="48"/>
      <c r="B80" s="51">
        <v>-1</v>
      </c>
      <c r="C80" s="51">
        <v>-1</v>
      </c>
      <c r="D80" s="51">
        <v>-1</v>
      </c>
      <c r="E80" s="51">
        <v>0</v>
      </c>
      <c r="F80" s="51">
        <v>0</v>
      </c>
      <c r="G80" s="51">
        <v>0.45530999999027699</v>
      </c>
      <c r="H80" s="51">
        <v>0</v>
      </c>
      <c r="I80" s="51">
        <v>0</v>
      </c>
      <c r="J80" s="51">
        <v>0</v>
      </c>
      <c r="K80" s="51">
        <v>0</v>
      </c>
      <c r="M80" s="50">
        <f>M79-E79</f>
        <v>0</v>
      </c>
      <c r="N80" s="50">
        <f>N79-F79</f>
        <v>0</v>
      </c>
      <c r="O80" s="50">
        <f>O79-G79</f>
        <v>0</v>
      </c>
      <c r="P80" s="50">
        <f>P79-H79</f>
        <v>0</v>
      </c>
      <c r="Q80" s="50">
        <f>Q79-I79</f>
        <v>0</v>
      </c>
      <c r="R80" s="50">
        <f>R79-J79</f>
        <v>0</v>
      </c>
      <c r="S80" s="50">
        <f>S79-K79</f>
        <v>0</v>
      </c>
      <c r="T80" s="50" t="e">
        <f>T79-#REF!</f>
        <v>#REF!</v>
      </c>
      <c r="U80" s="50" t="e">
        <f>U79-#REF!</f>
        <v>#REF!</v>
      </c>
    </row>
    <row r="81" spans="1:21" s="6" customFormat="1" ht="15" customHeight="1" thickTop="1" thickBot="1" x14ac:dyDescent="0.4">
      <c r="A81" s="9" t="s">
        <v>138</v>
      </c>
      <c r="B81" s="10" t="str">
        <f t="shared" ref="B81:K81" si="23">B$7</f>
        <v>1T22</v>
      </c>
      <c r="C81" s="10" t="str">
        <f t="shared" si="23"/>
        <v>2T22</v>
      </c>
      <c r="D81" s="10" t="str">
        <f t="shared" si="23"/>
        <v>3T22</v>
      </c>
      <c r="E81" s="10" t="str">
        <f t="shared" si="23"/>
        <v>4T22</v>
      </c>
      <c r="F81" s="10" t="str">
        <f t="shared" si="23"/>
        <v>1T23</v>
      </c>
      <c r="G81" s="10" t="str">
        <f t="shared" si="23"/>
        <v>2T23</v>
      </c>
      <c r="H81" s="10" t="str">
        <f t="shared" si="23"/>
        <v>3T23</v>
      </c>
      <c r="I81" s="10" t="str">
        <f t="shared" si="23"/>
        <v>4T23</v>
      </c>
      <c r="J81" s="10" t="str">
        <f t="shared" si="23"/>
        <v>1T24</v>
      </c>
      <c r="K81" s="10" t="str">
        <f t="shared" si="23"/>
        <v>2T24</v>
      </c>
      <c r="L81" s="11"/>
      <c r="M81" s="10">
        <f t="shared" ref="M81:U81" si="24">M$7</f>
        <v>2022</v>
      </c>
      <c r="N81" s="10" t="str">
        <f t="shared" si="24"/>
        <v>1T23</v>
      </c>
      <c r="O81" s="10" t="str">
        <f t="shared" si="24"/>
        <v>6M23</v>
      </c>
      <c r="P81" s="10" t="str">
        <f t="shared" si="24"/>
        <v>9M23</v>
      </c>
      <c r="Q81" s="10">
        <f t="shared" si="24"/>
        <v>2023</v>
      </c>
      <c r="R81" s="10" t="str">
        <f t="shared" si="24"/>
        <v>1T24</v>
      </c>
      <c r="S81" s="10" t="str">
        <f t="shared" si="24"/>
        <v>6M24</v>
      </c>
      <c r="T81" s="10" t="str">
        <f t="shared" si="24"/>
        <v>9M24</v>
      </c>
      <c r="U81" s="10">
        <f t="shared" si="24"/>
        <v>2024</v>
      </c>
    </row>
    <row r="82" spans="1:21" s="4" customFormat="1" ht="15" customHeight="1" thickTop="1" thickBot="1" x14ac:dyDescent="0.4">
      <c r="A82" s="20" t="s">
        <v>139</v>
      </c>
      <c r="B82" s="21">
        <v>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3279</v>
      </c>
      <c r="K82" s="21">
        <v>12</v>
      </c>
      <c r="L82" s="6"/>
      <c r="M82" s="21"/>
      <c r="N82" s="21">
        <f>F82</f>
        <v>0</v>
      </c>
      <c r="O82" s="21">
        <f>SUM(F82:G82)</f>
        <v>0</v>
      </c>
      <c r="P82" s="21">
        <f>SUM(F82:H82)</f>
        <v>0</v>
      </c>
      <c r="Q82" s="21">
        <f>SUM(F82:I82)</f>
        <v>0</v>
      </c>
      <c r="R82" s="21">
        <f>J82</f>
        <v>3279</v>
      </c>
      <c r="S82" s="21">
        <f>SUM(J82:K82)</f>
        <v>3291</v>
      </c>
      <c r="T82" s="21"/>
      <c r="U82" s="21"/>
    </row>
    <row r="83" spans="1:21" s="6" customFormat="1" ht="15" customHeight="1" thickTop="1" thickBot="1" x14ac:dyDescent="0.4">
      <c r="A83" s="20" t="s">
        <v>202</v>
      </c>
      <c r="B83" s="21"/>
      <c r="C83" s="21"/>
      <c r="D83" s="21"/>
      <c r="E83" s="21"/>
      <c r="F83" s="21"/>
      <c r="G83" s="21"/>
      <c r="H83" s="21"/>
      <c r="I83" s="21"/>
      <c r="J83" s="21">
        <f>J82-J54-J48</f>
        <v>119273</v>
      </c>
      <c r="K83" s="21">
        <f>K82-K54-K48</f>
        <v>79188</v>
      </c>
      <c r="M83" s="21"/>
      <c r="N83" s="21"/>
      <c r="O83" s="21"/>
      <c r="P83" s="21"/>
      <c r="Q83" s="21"/>
      <c r="R83" s="21">
        <f>J83</f>
        <v>119273</v>
      </c>
      <c r="S83" s="21">
        <f>S82-S54-S48</f>
        <v>198461</v>
      </c>
      <c r="T83" s="21"/>
      <c r="U83" s="21"/>
    </row>
    <row r="84" spans="1:21" s="6" customFormat="1" ht="15" customHeight="1" thickTop="1" thickBot="1" x14ac:dyDescent="0.3">
      <c r="A84" s="27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"/>
      <c r="M84" s="5"/>
      <c r="N84" s="5"/>
      <c r="O84" s="52"/>
      <c r="P84" s="52"/>
      <c r="Q84" s="52"/>
      <c r="R84" s="52"/>
      <c r="S84" s="52"/>
      <c r="T84" s="52"/>
      <c r="U84" s="52"/>
    </row>
    <row r="85" spans="1:21" ht="13" thickTop="1" x14ac:dyDescent="0.25">
      <c r="G85" s="53"/>
    </row>
    <row r="86" spans="1:21" x14ac:dyDescent="0.25">
      <c r="B86" s="43"/>
      <c r="F86" s="5" t="s">
        <v>172</v>
      </c>
      <c r="G86" s="54">
        <v>41536.544690000002</v>
      </c>
      <c r="H86" s="59" t="s">
        <v>176</v>
      </c>
    </row>
    <row r="87" spans="1:21" x14ac:dyDescent="0.25">
      <c r="F87" s="5" t="s">
        <v>173</v>
      </c>
      <c r="G87" s="54">
        <v>14583</v>
      </c>
      <c r="H87" s="19" t="s">
        <v>177</v>
      </c>
    </row>
    <row r="88" spans="1:21" x14ac:dyDescent="0.25">
      <c r="G88" s="55">
        <f>9931-1</f>
        <v>9930</v>
      </c>
      <c r="H88" s="19" t="s">
        <v>178</v>
      </c>
    </row>
    <row r="89" spans="1:21" x14ac:dyDescent="0.25">
      <c r="G89" s="55">
        <v>4653</v>
      </c>
      <c r="H89" s="19" t="s">
        <v>179</v>
      </c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DRE</vt:lpstr>
      <vt:lpstr>BP</vt:lpstr>
      <vt:lpstr>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Eduarda Santos Ferreira (VIX Matriz)</dc:creator>
  <cp:lastModifiedBy>Dinely Paula Belshoff (VIX Matriz)</cp:lastModifiedBy>
  <dcterms:created xsi:type="dcterms:W3CDTF">2024-01-16T16:20:06Z</dcterms:created>
  <dcterms:modified xsi:type="dcterms:W3CDTF">2024-08-07T20:04:39Z</dcterms:modified>
</cp:coreProperties>
</file>