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EstaPastaDeTrabalho" defaultThemeVersion="166925"/>
  <mc:AlternateContent xmlns:mc="http://schemas.openxmlformats.org/markup-compatibility/2006">
    <mc:Choice Requires="x15">
      <x15ac:absPath xmlns:x15ac="http://schemas.microsoft.com/office/spreadsheetml/2010/11/ac" url="\\vixmtz02\groups2\RELAÇÕES COM INVESTIDORES\05_Resultados\2024\3T24\F&amp;P\"/>
    </mc:Choice>
  </mc:AlternateContent>
  <xr:revisionPtr revIDLastSave="0" documentId="13_ncr:1_{0567B080-1C47-4C39-A9C8-0233AB7FFFF5}" xr6:coauthVersionLast="47" xr6:coauthVersionMax="47" xr10:uidLastSave="{00000000-0000-0000-0000-000000000000}"/>
  <bookViews>
    <workbookView xWindow="-110" yWindow="-110" windowWidth="19420" windowHeight="10420" tabRatio="798" xr2:uid="{43CC497F-8FE8-48F7-BF3A-A0E58390175E}"/>
  </bookViews>
  <sheets>
    <sheet name="DRE" sheetId="2" r:id="rId1"/>
    <sheet name="BP" sheetId="3" r:id="rId2"/>
    <sheet name="FC" sheetId="4" r:id="rId3"/>
    <sheet name="Dívida" sheetId="6" r:id="rId4"/>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3" l="1"/>
  <c r="O14" i="3"/>
  <c r="P14" i="3"/>
  <c r="Q14" i="3"/>
  <c r="R14" i="3"/>
  <c r="S14" i="3"/>
  <c r="U14" i="3"/>
  <c r="N58" i="4" l="1"/>
  <c r="O58" i="4"/>
  <c r="P58" i="4"/>
  <c r="Q58" i="4"/>
  <c r="R58" i="4"/>
  <c r="S58" i="4"/>
  <c r="T58" i="4"/>
  <c r="U58" i="4"/>
  <c r="N59" i="4"/>
  <c r="O59" i="4"/>
  <c r="P59" i="4"/>
  <c r="Q59" i="4"/>
  <c r="R59" i="4"/>
  <c r="S59" i="4"/>
  <c r="T59" i="4"/>
  <c r="U59" i="4"/>
  <c r="N60" i="4"/>
  <c r="O60" i="4"/>
  <c r="P60" i="4"/>
  <c r="Q60" i="4"/>
  <c r="R60" i="4"/>
  <c r="Q54" i="2"/>
  <c r="P54" i="2"/>
  <c r="O54" i="2"/>
  <c r="S54" i="2"/>
  <c r="T54" i="2"/>
  <c r="U54" i="2"/>
  <c r="R54" i="2"/>
  <c r="N54" i="2"/>
  <c r="A54" i="2" l="1"/>
  <c r="A51" i="2"/>
  <c r="A50" i="2"/>
  <c r="A48" i="2"/>
  <c r="A47" i="2"/>
  <c r="A45" i="2"/>
  <c r="A44" i="2"/>
  <c r="B29" i="6" l="1"/>
  <c r="C29" i="6"/>
  <c r="B28" i="6"/>
  <c r="C28" i="6"/>
  <c r="T71" i="4" l="1"/>
  <c r="T14" i="3" l="1"/>
  <c r="R70" i="4" l="1"/>
  <c r="Q70" i="4"/>
  <c r="P70" i="4"/>
  <c r="O70" i="4"/>
  <c r="N70" i="4"/>
  <c r="S82" i="4" l="1"/>
  <c r="S70" i="4"/>
  <c r="T70" i="4"/>
  <c r="U70" i="4" l="1"/>
  <c r="K73" i="4"/>
  <c r="T82" i="4"/>
  <c r="J73" i="4" l="1"/>
  <c r="T77" i="3"/>
  <c r="S77" i="3"/>
  <c r="J62" i="4" l="1"/>
  <c r="T60" i="4"/>
  <c r="S60" i="4"/>
  <c r="U60" i="4"/>
  <c r="J83" i="4"/>
  <c r="K83" i="4" l="1"/>
  <c r="S83" i="4"/>
  <c r="T83" i="4"/>
  <c r="N125" i="2" l="1"/>
  <c r="N131" i="2" s="1"/>
  <c r="U103" i="2" l="1"/>
  <c r="U102" i="2" s="1"/>
  <c r="T103" i="2"/>
  <c r="T102" i="2" s="1"/>
  <c r="S103" i="2"/>
  <c r="S102" i="2" s="1"/>
  <c r="N102" i="2"/>
  <c r="I102" i="2"/>
  <c r="J102" i="2"/>
  <c r="G102" i="2"/>
  <c r="H102" i="2"/>
  <c r="K102" i="2"/>
  <c r="L102" i="2"/>
  <c r="O103" i="2" l="1"/>
  <c r="O102" i="2" s="1"/>
  <c r="P103" i="2"/>
  <c r="P102" i="2" s="1"/>
  <c r="Q103" i="2"/>
  <c r="Q102" i="2" s="1"/>
  <c r="R103" i="2"/>
  <c r="R102" i="2" s="1"/>
  <c r="O48" i="3" l="1"/>
  <c r="P48" i="3"/>
  <c r="Q48" i="3"/>
  <c r="S48" i="3"/>
  <c r="T48" i="3"/>
  <c r="R48" i="3"/>
  <c r="N48" i="3"/>
  <c r="O63" i="3"/>
  <c r="P63" i="3"/>
  <c r="Q63" i="3"/>
  <c r="S63" i="3"/>
  <c r="T63" i="3"/>
  <c r="R63" i="3"/>
  <c r="N63" i="3"/>
  <c r="J12" i="6"/>
  <c r="S12" i="6" s="1"/>
  <c r="K12" i="6"/>
  <c r="T12" i="6" s="1"/>
  <c r="J11" i="6"/>
  <c r="S11" i="6" s="1"/>
  <c r="K11" i="6"/>
  <c r="T11" i="6" s="1"/>
  <c r="J10" i="6"/>
  <c r="S10" i="6" s="1"/>
  <c r="K10" i="6"/>
  <c r="T10" i="6" s="1"/>
  <c r="D9" i="6"/>
  <c r="D13" i="6" s="1"/>
  <c r="C9" i="6"/>
  <c r="C13" i="6" s="1"/>
  <c r="B9" i="6"/>
  <c r="B13" i="6" s="1"/>
  <c r="U23" i="6"/>
  <c r="T23" i="6"/>
  <c r="S23" i="6"/>
  <c r="R23" i="6"/>
  <c r="Q23" i="6"/>
  <c r="P23" i="6"/>
  <c r="O23" i="6"/>
  <c r="N23" i="6"/>
  <c r="L23" i="6"/>
  <c r="K23" i="6"/>
  <c r="J23" i="6"/>
  <c r="I23" i="6"/>
  <c r="H23" i="6"/>
  <c r="G23" i="6"/>
  <c r="F23" i="6"/>
  <c r="E23" i="6"/>
  <c r="D23" i="6"/>
  <c r="C23" i="6"/>
  <c r="B23" i="6"/>
  <c r="S9" i="6" l="1"/>
  <c r="S13" i="6" s="1"/>
  <c r="K9" i="6"/>
  <c r="K13" i="6" s="1"/>
  <c r="T9" i="6"/>
  <c r="T13" i="6" s="1"/>
  <c r="J9" i="6"/>
  <c r="J13" i="6" s="1"/>
  <c r="N18" i="4" l="1"/>
  <c r="N26" i="4"/>
  <c r="N25" i="4"/>
  <c r="U69" i="4" l="1"/>
  <c r="T69" i="4"/>
  <c r="S69" i="4"/>
  <c r="T68" i="4"/>
  <c r="S68" i="4"/>
  <c r="T67" i="4"/>
  <c r="S67" i="4"/>
  <c r="T66" i="4"/>
  <c r="S66" i="4"/>
  <c r="T65" i="4"/>
  <c r="S65" i="4"/>
  <c r="U57" i="4"/>
  <c r="T57" i="4"/>
  <c r="S57" i="4"/>
  <c r="U56" i="4"/>
  <c r="T56" i="4"/>
  <c r="S56" i="4"/>
  <c r="U55" i="4"/>
  <c r="T55" i="4"/>
  <c r="S55" i="4"/>
  <c r="T54" i="4"/>
  <c r="S54" i="4"/>
  <c r="T48" i="4"/>
  <c r="S48" i="4"/>
  <c r="T47" i="4"/>
  <c r="S47" i="4"/>
  <c r="T46" i="4"/>
  <c r="S46" i="4"/>
  <c r="T45" i="4"/>
  <c r="S45" i="4"/>
  <c r="T44" i="4"/>
  <c r="S44" i="4"/>
  <c r="U38" i="4"/>
  <c r="T38" i="4"/>
  <c r="S38" i="4"/>
  <c r="T37" i="4"/>
  <c r="S37" i="4"/>
  <c r="T36" i="4"/>
  <c r="S36" i="4"/>
  <c r="T35" i="4"/>
  <c r="S35" i="4"/>
  <c r="T34" i="4"/>
  <c r="S34" i="4"/>
  <c r="U33" i="4"/>
  <c r="T33" i="4"/>
  <c r="S33" i="4"/>
  <c r="T32" i="4"/>
  <c r="S32" i="4"/>
  <c r="T31" i="4"/>
  <c r="S31" i="4"/>
  <c r="T30" i="4"/>
  <c r="S30" i="4"/>
  <c r="T19" i="4"/>
  <c r="U26" i="4"/>
  <c r="T26" i="4"/>
  <c r="S26" i="4"/>
  <c r="U25" i="4"/>
  <c r="T25" i="4"/>
  <c r="S25" i="4"/>
  <c r="T24" i="4"/>
  <c r="S24" i="4"/>
  <c r="T23" i="4"/>
  <c r="S23" i="4"/>
  <c r="U22" i="4"/>
  <c r="T22" i="4"/>
  <c r="S22" i="4"/>
  <c r="T21" i="4"/>
  <c r="S21" i="4"/>
  <c r="T20" i="4"/>
  <c r="S20" i="4"/>
  <c r="S19" i="4"/>
  <c r="T18" i="4"/>
  <c r="S18" i="4"/>
  <c r="T17" i="4"/>
  <c r="S17" i="4"/>
  <c r="T16" i="4"/>
  <c r="S16" i="4"/>
  <c r="T15" i="4"/>
  <c r="S15" i="4"/>
  <c r="T14" i="4"/>
  <c r="S14" i="4"/>
  <c r="T78" i="3"/>
  <c r="S78" i="3"/>
  <c r="T76" i="3"/>
  <c r="S76" i="3"/>
  <c r="U75" i="3"/>
  <c r="T75" i="3"/>
  <c r="S75" i="3"/>
  <c r="R75" i="3"/>
  <c r="Q75" i="3"/>
  <c r="O75" i="3"/>
  <c r="T74" i="3"/>
  <c r="S74" i="3"/>
  <c r="T73" i="3"/>
  <c r="S73" i="3"/>
  <c r="T69" i="3"/>
  <c r="S69" i="3"/>
  <c r="T68" i="3"/>
  <c r="S68" i="3"/>
  <c r="T67" i="3"/>
  <c r="S67" i="3"/>
  <c r="T66" i="3"/>
  <c r="S66" i="3"/>
  <c r="Q66" i="3"/>
  <c r="O66" i="3"/>
  <c r="T65" i="3"/>
  <c r="S65" i="3"/>
  <c r="T64" i="3"/>
  <c r="S64" i="3"/>
  <c r="R64" i="3"/>
  <c r="Q64" i="3"/>
  <c r="O64" i="3"/>
  <c r="T62" i="3"/>
  <c r="S62" i="3"/>
  <c r="T61" i="3"/>
  <c r="S61" i="3"/>
  <c r="T60" i="3"/>
  <c r="S60" i="3"/>
  <c r="T56" i="3"/>
  <c r="S56" i="3"/>
  <c r="T55" i="3"/>
  <c r="S55" i="3"/>
  <c r="T54" i="3"/>
  <c r="S54" i="3"/>
  <c r="T53" i="3"/>
  <c r="S53" i="3"/>
  <c r="Q53" i="3"/>
  <c r="T52" i="3"/>
  <c r="S52" i="3"/>
  <c r="T51" i="3"/>
  <c r="S51" i="3"/>
  <c r="T50" i="3"/>
  <c r="S50" i="3"/>
  <c r="T49" i="3"/>
  <c r="S49" i="3"/>
  <c r="T47" i="3"/>
  <c r="S47" i="3"/>
  <c r="T46" i="3"/>
  <c r="S46" i="3"/>
  <c r="T45" i="3"/>
  <c r="S45" i="3"/>
  <c r="T38" i="3"/>
  <c r="S38" i="3"/>
  <c r="T37" i="3"/>
  <c r="S37" i="3"/>
  <c r="T36" i="3"/>
  <c r="S36" i="3"/>
  <c r="T35" i="3"/>
  <c r="S35" i="3"/>
  <c r="O35" i="3"/>
  <c r="U34" i="3"/>
  <c r="T34" i="3"/>
  <c r="S34" i="3"/>
  <c r="R34" i="3"/>
  <c r="O34" i="3"/>
  <c r="T33" i="3"/>
  <c r="S33" i="3"/>
  <c r="R33" i="3"/>
  <c r="Q33" i="3"/>
  <c r="T32" i="3"/>
  <c r="S32" i="3"/>
  <c r="T31" i="3"/>
  <c r="S31" i="3"/>
  <c r="T30" i="3"/>
  <c r="S30" i="3"/>
  <c r="R30" i="3"/>
  <c r="Q30" i="3"/>
  <c r="P30" i="3"/>
  <c r="O30" i="3"/>
  <c r="T29" i="3"/>
  <c r="S29" i="3"/>
  <c r="Q29" i="3"/>
  <c r="T28" i="3"/>
  <c r="S28" i="3"/>
  <c r="Q28" i="3"/>
  <c r="O28" i="3"/>
  <c r="U27" i="3"/>
  <c r="T27" i="3"/>
  <c r="S27" i="3"/>
  <c r="T26" i="3"/>
  <c r="S26" i="3"/>
  <c r="Q26" i="3"/>
  <c r="O26" i="3"/>
  <c r="U25" i="3"/>
  <c r="T25" i="3"/>
  <c r="S25" i="3"/>
  <c r="Q25" i="3"/>
  <c r="T21" i="3"/>
  <c r="S21" i="3"/>
  <c r="T20" i="3"/>
  <c r="S20" i="3"/>
  <c r="Q20" i="3"/>
  <c r="T19" i="3"/>
  <c r="S19" i="3"/>
  <c r="Q19" i="3"/>
  <c r="T18" i="3"/>
  <c r="S18" i="3"/>
  <c r="O18" i="3"/>
  <c r="U17" i="3"/>
  <c r="T17" i="3"/>
  <c r="S17" i="3"/>
  <c r="R17" i="3"/>
  <c r="Q17" i="3"/>
  <c r="P17" i="3"/>
  <c r="O17" i="3"/>
  <c r="U16" i="3"/>
  <c r="T16" i="3"/>
  <c r="S16" i="3"/>
  <c r="Q16" i="3"/>
  <c r="O16" i="3"/>
  <c r="T15" i="3"/>
  <c r="S15" i="3"/>
  <c r="U13" i="3"/>
  <c r="T13" i="3"/>
  <c r="S13" i="3"/>
  <c r="R13" i="3"/>
  <c r="Q13" i="3"/>
  <c r="P13" i="3"/>
  <c r="O13" i="3"/>
  <c r="T12" i="3"/>
  <c r="S12" i="3"/>
  <c r="T11" i="3"/>
  <c r="S11" i="3"/>
  <c r="J79" i="3"/>
  <c r="J17" i="6" s="1"/>
  <c r="J70" i="3"/>
  <c r="J57" i="3"/>
  <c r="J22" i="3"/>
  <c r="T73" i="4" l="1"/>
  <c r="S17" i="6"/>
  <c r="J20" i="6"/>
  <c r="S20" i="6" s="1"/>
  <c r="S73" i="4"/>
  <c r="S62" i="4"/>
  <c r="T62" i="4"/>
  <c r="S57" i="3"/>
  <c r="T79" i="3"/>
  <c r="S39" i="3"/>
  <c r="S22" i="3"/>
  <c r="T39" i="3"/>
  <c r="T57" i="3"/>
  <c r="S79" i="3"/>
  <c r="S94" i="2" l="1"/>
  <c r="S93" i="2"/>
  <c r="U27" i="2"/>
  <c r="T27" i="2"/>
  <c r="S27" i="2"/>
  <c r="U26" i="2"/>
  <c r="T26" i="2"/>
  <c r="S26" i="2"/>
  <c r="R31" i="4"/>
  <c r="R26" i="4"/>
  <c r="R25" i="4"/>
  <c r="R18" i="4"/>
  <c r="Q46" i="4"/>
  <c r="Q31" i="4"/>
  <c r="Q26" i="4"/>
  <c r="Q25" i="4"/>
  <c r="Q18" i="4"/>
  <c r="P46" i="4"/>
  <c r="P31" i="4"/>
  <c r="P26" i="4"/>
  <c r="P25" i="4"/>
  <c r="P18" i="4"/>
  <c r="O68" i="4"/>
  <c r="O55" i="4"/>
  <c r="O46" i="4"/>
  <c r="O31" i="4"/>
  <c r="O26" i="4"/>
  <c r="O25" i="4"/>
  <c r="O18" i="4"/>
  <c r="N31" i="4"/>
  <c r="O47" i="4" l="1"/>
  <c r="P47" i="4"/>
  <c r="N46" i="4" l="1"/>
  <c r="R46" i="4"/>
  <c r="R47" i="4" l="1"/>
  <c r="Q47" i="4"/>
  <c r="N47" i="4"/>
  <c r="P68" i="4" l="1"/>
  <c r="Q68" i="4" l="1"/>
  <c r="R68" i="4"/>
  <c r="N55" i="4"/>
  <c r="P55" i="4" l="1"/>
  <c r="N33" i="4"/>
  <c r="P57" i="4" l="1"/>
  <c r="O57" i="4"/>
  <c r="O67" i="4"/>
  <c r="O66" i="4"/>
  <c r="O19" i="4"/>
  <c r="O33" i="4"/>
  <c r="P33" i="4"/>
  <c r="Q33" i="4"/>
  <c r="R33" i="4"/>
  <c r="O45" i="4"/>
  <c r="O17" i="4"/>
  <c r="Q55" i="4"/>
  <c r="O23" i="4"/>
  <c r="O22" i="4"/>
  <c r="R55" i="4"/>
  <c r="O69" i="4"/>
  <c r="O56" i="4"/>
  <c r="O48" i="4"/>
  <c r="O38" i="4"/>
  <c r="O37" i="4"/>
  <c r="P37" i="4"/>
  <c r="O35" i="4"/>
  <c r="O34" i="4"/>
  <c r="O32" i="4"/>
  <c r="O36" i="4"/>
  <c r="O24" i="4"/>
  <c r="O21" i="4"/>
  <c r="O20" i="4"/>
  <c r="O15" i="4"/>
  <c r="O16" i="4"/>
  <c r="P66" i="4"/>
  <c r="P56" i="4"/>
  <c r="P22" i="4"/>
  <c r="R78" i="3"/>
  <c r="R76" i="3"/>
  <c r="R74" i="3"/>
  <c r="R73" i="3"/>
  <c r="R69" i="3"/>
  <c r="R68" i="3"/>
  <c r="R67" i="3"/>
  <c r="R66" i="3"/>
  <c r="R65" i="3"/>
  <c r="R62" i="3"/>
  <c r="R61" i="3"/>
  <c r="R47" i="3"/>
  <c r="R56" i="3"/>
  <c r="R55" i="3"/>
  <c r="R54" i="3"/>
  <c r="R53" i="3"/>
  <c r="R52" i="3"/>
  <c r="R51" i="3"/>
  <c r="R50" i="3"/>
  <c r="R49" i="3"/>
  <c r="R46" i="3"/>
  <c r="R31" i="3"/>
  <c r="R38" i="3"/>
  <c r="R37" i="3"/>
  <c r="R36" i="3"/>
  <c r="R35" i="3"/>
  <c r="R32" i="3"/>
  <c r="R29" i="3"/>
  <c r="R28" i="3"/>
  <c r="R27" i="3"/>
  <c r="R26" i="3"/>
  <c r="R25" i="3"/>
  <c r="R21" i="3"/>
  <c r="R20" i="3"/>
  <c r="R19" i="3"/>
  <c r="R18" i="3"/>
  <c r="R16" i="3"/>
  <c r="R15" i="3"/>
  <c r="R12" i="3"/>
  <c r="E11" i="6" l="1"/>
  <c r="N11" i="6" s="1"/>
  <c r="E10" i="6"/>
  <c r="N11" i="3"/>
  <c r="E12" i="6"/>
  <c r="N12" i="6" s="1"/>
  <c r="R60" i="3"/>
  <c r="I11" i="6"/>
  <c r="R11" i="6" s="1"/>
  <c r="R11" i="3"/>
  <c r="R22" i="3" s="1"/>
  <c r="I12" i="6"/>
  <c r="R12" i="6" s="1"/>
  <c r="R45" i="3"/>
  <c r="R57" i="3" s="1"/>
  <c r="I10" i="6"/>
  <c r="R79" i="3"/>
  <c r="R39" i="3"/>
  <c r="N37" i="4"/>
  <c r="Q19" i="4"/>
  <c r="N56" i="4"/>
  <c r="Q45" i="4"/>
  <c r="Q23" i="4"/>
  <c r="N14" i="4"/>
  <c r="P45" i="4"/>
  <c r="P19" i="4"/>
  <c r="R44" i="4"/>
  <c r="R45" i="4"/>
  <c r="Q67" i="4"/>
  <c r="P23" i="4"/>
  <c r="P67" i="4"/>
  <c r="Q22" i="4"/>
  <c r="Q17" i="4"/>
  <c r="P17" i="4"/>
  <c r="R37" i="4"/>
  <c r="Q69" i="4"/>
  <c r="Q56" i="4"/>
  <c r="Q48" i="4"/>
  <c r="Q32" i="4"/>
  <c r="Q34" i="4"/>
  <c r="Q36" i="4"/>
  <c r="Q35" i="4"/>
  <c r="Q37" i="4"/>
  <c r="Q38" i="4"/>
  <c r="Q20" i="4"/>
  <c r="Q15" i="4"/>
  <c r="Q24" i="4"/>
  <c r="P69" i="4"/>
  <c r="P48" i="4"/>
  <c r="P34" i="4"/>
  <c r="P35" i="4"/>
  <c r="P36" i="4"/>
  <c r="P32" i="4"/>
  <c r="P38" i="4"/>
  <c r="P15" i="4"/>
  <c r="P20" i="4"/>
  <c r="P16" i="4"/>
  <c r="P24" i="4"/>
  <c r="N17" i="4"/>
  <c r="N21" i="4"/>
  <c r="N23" i="4"/>
  <c r="N24" i="4"/>
  <c r="N32" i="4"/>
  <c r="N67" i="4"/>
  <c r="N36" i="4"/>
  <c r="R24" i="4"/>
  <c r="N66" i="4"/>
  <c r="N35" i="4"/>
  <c r="N38" i="4"/>
  <c r="N57" i="4"/>
  <c r="N45" i="4"/>
  <c r="N34" i="4"/>
  <c r="R67" i="4"/>
  <c r="N15" i="4"/>
  <c r="R17" i="4"/>
  <c r="R32" i="4"/>
  <c r="R20" i="4"/>
  <c r="R34" i="4"/>
  <c r="R35" i="4"/>
  <c r="R36" i="4"/>
  <c r="R69" i="4"/>
  <c r="R56" i="4"/>
  <c r="R48" i="4"/>
  <c r="R38" i="4"/>
  <c r="R15" i="4"/>
  <c r="Q78" i="3"/>
  <c r="Q76" i="3"/>
  <c r="Q74" i="3"/>
  <c r="Q73" i="3"/>
  <c r="Q69" i="3"/>
  <c r="Q68" i="3"/>
  <c r="Q67" i="3"/>
  <c r="Q65" i="3"/>
  <c r="Q62" i="3"/>
  <c r="Q61" i="3"/>
  <c r="Q56" i="3"/>
  <c r="Q55" i="3"/>
  <c r="Q54" i="3"/>
  <c r="Q52" i="3"/>
  <c r="Q51" i="3"/>
  <c r="Q50" i="3"/>
  <c r="Q49" i="3"/>
  <c r="Q47" i="3"/>
  <c r="Q46" i="3"/>
  <c r="Q36" i="3"/>
  <c r="Q38" i="3"/>
  <c r="Q37" i="3"/>
  <c r="Q34" i="3"/>
  <c r="Q31" i="3"/>
  <c r="Q32" i="3"/>
  <c r="Q27" i="3"/>
  <c r="Q21" i="3"/>
  <c r="Q18" i="3"/>
  <c r="Q15" i="3"/>
  <c r="Q12" i="3"/>
  <c r="R23" i="4" l="1"/>
  <c r="R19" i="4"/>
  <c r="I9" i="6"/>
  <c r="I13" i="6" s="1"/>
  <c r="R10" i="6"/>
  <c r="R9" i="6" s="1"/>
  <c r="R13" i="6" s="1"/>
  <c r="Q45" i="3"/>
  <c r="Q57" i="3" s="1"/>
  <c r="H10" i="6"/>
  <c r="Q11" i="3"/>
  <c r="Q22" i="3" s="1"/>
  <c r="H12" i="6"/>
  <c r="Q12" i="6" s="1"/>
  <c r="Q60" i="3"/>
  <c r="H11" i="6"/>
  <c r="Q11" i="6" s="1"/>
  <c r="N10" i="6"/>
  <c r="N9" i="6" s="1"/>
  <c r="N13" i="6" s="1"/>
  <c r="E9" i="6"/>
  <c r="E13" i="6" s="1"/>
  <c r="Q79" i="3"/>
  <c r="R22" i="4"/>
  <c r="N19" i="4"/>
  <c r="N22" i="4"/>
  <c r="N20" i="4"/>
  <c r="R66" i="4"/>
  <c r="Q66" i="4"/>
  <c r="N48" i="4"/>
  <c r="N16" i="4"/>
  <c r="P78" i="3"/>
  <c r="P76" i="3"/>
  <c r="P75" i="3"/>
  <c r="P74" i="3"/>
  <c r="P73" i="3"/>
  <c r="P69" i="3"/>
  <c r="P68" i="3"/>
  <c r="P67" i="3"/>
  <c r="P66" i="3"/>
  <c r="P65" i="3"/>
  <c r="P64" i="3"/>
  <c r="P62" i="3"/>
  <c r="P61" i="3"/>
  <c r="P56" i="3"/>
  <c r="P55" i="3"/>
  <c r="P54" i="3"/>
  <c r="P53" i="3"/>
  <c r="P52" i="3"/>
  <c r="P51" i="3"/>
  <c r="P50" i="3"/>
  <c r="P49" i="3"/>
  <c r="P47" i="3"/>
  <c r="P46" i="3"/>
  <c r="P38" i="3"/>
  <c r="P37" i="3"/>
  <c r="P36" i="3"/>
  <c r="P35" i="3"/>
  <c r="P34" i="3"/>
  <c r="P33" i="3"/>
  <c r="P32" i="3"/>
  <c r="P31" i="3"/>
  <c r="P29" i="3"/>
  <c r="P28" i="3"/>
  <c r="P27" i="3"/>
  <c r="P26" i="3"/>
  <c r="P25" i="3"/>
  <c r="P21" i="3"/>
  <c r="P20" i="3"/>
  <c r="P19" i="3"/>
  <c r="P18" i="3"/>
  <c r="P16" i="3"/>
  <c r="P15" i="3"/>
  <c r="P12" i="3"/>
  <c r="P60" i="3" l="1"/>
  <c r="P70" i="3" s="1"/>
  <c r="G11" i="6"/>
  <c r="P11" i="6" s="1"/>
  <c r="Q10" i="6"/>
  <c r="Q9" i="6" s="1"/>
  <c r="Q13" i="6" s="1"/>
  <c r="H9" i="6"/>
  <c r="H13" i="6" s="1"/>
  <c r="P11" i="3"/>
  <c r="P22" i="3" s="1"/>
  <c r="G12" i="6"/>
  <c r="P12" i="6" s="1"/>
  <c r="P45" i="3"/>
  <c r="P57" i="3" s="1"/>
  <c r="G10" i="6"/>
  <c r="O78" i="3"/>
  <c r="O76" i="3"/>
  <c r="O74" i="3"/>
  <c r="O73" i="3"/>
  <c r="O69" i="3"/>
  <c r="O68" i="3"/>
  <c r="O67" i="3"/>
  <c r="O65" i="3"/>
  <c r="O61" i="3"/>
  <c r="O62" i="3"/>
  <c r="O56" i="3"/>
  <c r="O55" i="3"/>
  <c r="O54" i="3"/>
  <c r="O53" i="3"/>
  <c r="O52" i="3"/>
  <c r="O51" i="3"/>
  <c r="O50" i="3"/>
  <c r="O49" i="3"/>
  <c r="O47" i="3"/>
  <c r="O46" i="3"/>
  <c r="O38" i="3"/>
  <c r="O37" i="3"/>
  <c r="O36" i="3"/>
  <c r="O29" i="3"/>
  <c r="O33" i="3"/>
  <c r="O32" i="3"/>
  <c r="O31" i="3"/>
  <c r="O27" i="3"/>
  <c r="O25" i="3"/>
  <c r="O12" i="3"/>
  <c r="O21" i="3"/>
  <c r="O20" i="3"/>
  <c r="O19" i="3"/>
  <c r="O15" i="3"/>
  <c r="F12" i="6"/>
  <c r="O12" i="6" s="1"/>
  <c r="O60" i="3" l="1"/>
  <c r="F11" i="6"/>
  <c r="O11" i="6" s="1"/>
  <c r="O45" i="3"/>
  <c r="O57" i="3" s="1"/>
  <c r="F10" i="6"/>
  <c r="P10" i="6"/>
  <c r="P9" i="6" s="1"/>
  <c r="P13" i="6" s="1"/>
  <c r="G9" i="6"/>
  <c r="G13" i="6" s="1"/>
  <c r="O10" i="6" l="1"/>
  <c r="O9" i="6" s="1"/>
  <c r="O13" i="6" s="1"/>
  <c r="F9" i="6"/>
  <c r="F13" i="6" s="1"/>
  <c r="D17" i="2" l="1"/>
  <c r="D127" i="2"/>
  <c r="D126" i="2"/>
  <c r="D125" i="2" s="1"/>
  <c r="D131" i="2" l="1"/>
  <c r="H17" i="2" l="1"/>
  <c r="H127" i="2"/>
  <c r="H126" i="2"/>
  <c r="H125" i="2" s="1"/>
  <c r="H131" i="2" l="1"/>
  <c r="C127" i="2" l="1"/>
  <c r="C126" i="2"/>
  <c r="G17" i="2"/>
  <c r="G126" i="2"/>
  <c r="G127" i="2"/>
  <c r="C125" i="2" l="1"/>
  <c r="C131" i="2" s="1"/>
  <c r="G125" i="2"/>
  <c r="B17" i="2"/>
  <c r="I17" i="2" l="1"/>
  <c r="F17" i="2"/>
  <c r="E126" i="2"/>
  <c r="B126" i="2"/>
  <c r="I127" i="2"/>
  <c r="F127" i="2"/>
  <c r="E127" i="2"/>
  <c r="B127" i="2"/>
  <c r="I126" i="2"/>
  <c r="F126" i="2"/>
  <c r="R74" i="2"/>
  <c r="Q74" i="2"/>
  <c r="Q11" i="2"/>
  <c r="P11" i="2"/>
  <c r="O11" i="2"/>
  <c r="R11" i="2" l="1"/>
  <c r="I125" i="2"/>
  <c r="R126" i="2"/>
  <c r="R127" i="2"/>
  <c r="I34" i="2"/>
  <c r="P127" i="2"/>
  <c r="O127" i="2"/>
  <c r="Q127" i="2"/>
  <c r="P126" i="2"/>
  <c r="O126" i="2"/>
  <c r="F125" i="2"/>
  <c r="Q126" i="2"/>
  <c r="B125" i="2"/>
  <c r="B131" i="2" s="1"/>
  <c r="E125" i="2"/>
  <c r="P125" i="2" l="1"/>
  <c r="O125" i="2"/>
  <c r="Q125" i="2"/>
  <c r="E131" i="2"/>
  <c r="R125" i="2"/>
  <c r="R57" i="4" l="1"/>
  <c r="Q57" i="4"/>
  <c r="E18" i="2"/>
  <c r="E19" i="2" s="1"/>
  <c r="E20" i="2" s="1"/>
  <c r="C17" i="2" l="1"/>
  <c r="C38" i="2"/>
  <c r="C34" i="2"/>
  <c r="C23" i="2"/>
  <c r="C10" i="2"/>
  <c r="C18" i="2"/>
  <c r="C19" i="2" s="1"/>
  <c r="C20" i="2" s="1"/>
  <c r="C85" i="2"/>
  <c r="C97" i="2"/>
  <c r="G38" i="2"/>
  <c r="E17" i="2" l="1"/>
  <c r="C16" i="2"/>
  <c r="G23" i="2"/>
  <c r="G34" i="2"/>
  <c r="G18" i="2"/>
  <c r="G19" i="2" s="1"/>
  <c r="G20" i="2" s="1"/>
  <c r="C15" i="2" l="1"/>
  <c r="G10" i="2"/>
  <c r="G85" i="2"/>
  <c r="G97" i="2"/>
  <c r="I18" i="2"/>
  <c r="I19" i="2" s="1"/>
  <c r="I20" i="2" s="1"/>
  <c r="O84" i="2"/>
  <c r="B18" i="2"/>
  <c r="B19" i="2" s="1"/>
  <c r="B20" i="2" s="1"/>
  <c r="G16" i="2" l="1"/>
  <c r="F18" i="2"/>
  <c r="F19" i="2" s="1"/>
  <c r="F20" i="2" s="1"/>
  <c r="P84" i="2"/>
  <c r="I85" i="2"/>
  <c r="I16" i="2" s="1"/>
  <c r="I15" i="2" l="1"/>
  <c r="G15" i="2"/>
  <c r="D85" i="2"/>
  <c r="O18" i="2"/>
  <c r="P18" i="2"/>
  <c r="H18" i="2"/>
  <c r="H19" i="2" s="1"/>
  <c r="H20" i="2" s="1"/>
  <c r="Q84" i="2"/>
  <c r="R84" i="2"/>
  <c r="D18" i="2"/>
  <c r="D19" i="2" s="1"/>
  <c r="D20" i="2" s="1"/>
  <c r="D16" i="2" l="1"/>
  <c r="Q18" i="2"/>
  <c r="R18" i="2"/>
  <c r="D15" i="2" l="1"/>
  <c r="N78" i="4"/>
  <c r="P65" i="4" l="1"/>
  <c r="P73" i="4" s="1"/>
  <c r="O65" i="4"/>
  <c r="O73" i="4" s="1"/>
  <c r="P82" i="4"/>
  <c r="O82" i="4"/>
  <c r="O30" i="4" l="1"/>
  <c r="P30" i="4" l="1"/>
  <c r="Q30" i="4" l="1"/>
  <c r="O44" i="4" l="1"/>
  <c r="P44" i="4" l="1"/>
  <c r="O54" i="4" l="1"/>
  <c r="O62" i="4" s="1"/>
  <c r="P54" i="4" l="1"/>
  <c r="O14" i="4"/>
  <c r="F73" i="4"/>
  <c r="E62" i="4"/>
  <c r="F62" i="4"/>
  <c r="N54" i="4"/>
  <c r="N44" i="4"/>
  <c r="N30" i="4"/>
  <c r="I73" i="4"/>
  <c r="G73" i="4"/>
  <c r="B73" i="4"/>
  <c r="G62" i="4"/>
  <c r="C62" i="4"/>
  <c r="B62" i="4"/>
  <c r="K62" i="4"/>
  <c r="I62" i="4"/>
  <c r="P62" i="4" l="1"/>
  <c r="P14" i="4"/>
  <c r="N62" i="4"/>
  <c r="R82" i="4"/>
  <c r="Q82" i="4"/>
  <c r="R30" i="4"/>
  <c r="Q44" i="4"/>
  <c r="R65" i="4"/>
  <c r="R73" i="4" s="1"/>
  <c r="Q65" i="4"/>
  <c r="Q73" i="4" s="1"/>
  <c r="R54" i="4"/>
  <c r="Q54" i="4"/>
  <c r="D62" i="4"/>
  <c r="H62" i="4"/>
  <c r="H73" i="4"/>
  <c r="R62" i="4" l="1"/>
  <c r="Q62" i="4"/>
  <c r="R27" i="2"/>
  <c r="R26" i="2"/>
  <c r="Q27" i="2"/>
  <c r="Q26" i="2"/>
  <c r="P26" i="2"/>
  <c r="P27" i="2"/>
  <c r="O26" i="2"/>
  <c r="O27" i="2"/>
  <c r="N26" i="2"/>
  <c r="N27" i="2"/>
  <c r="P39" i="2"/>
  <c r="O12" i="2"/>
  <c r="O19" i="2" s="1"/>
  <c r="O20" i="2" s="1"/>
  <c r="O25" i="2" l="1"/>
  <c r="O24" i="2"/>
  <c r="O13" i="2"/>
  <c r="B38" i="2"/>
  <c r="B34" i="2"/>
  <c r="P25" i="2"/>
  <c r="P12" i="2"/>
  <c r="P19" i="2" s="1"/>
  <c r="P20" i="2" s="1"/>
  <c r="P24" i="2"/>
  <c r="P36" i="2"/>
  <c r="P35" i="2"/>
  <c r="O40" i="2"/>
  <c r="O39" i="2"/>
  <c r="P40" i="2"/>
  <c r="O36" i="2"/>
  <c r="O35" i="2"/>
  <c r="B23" i="2"/>
  <c r="B10" i="2"/>
  <c r="F38" i="2"/>
  <c r="F23" i="2"/>
  <c r="F34" i="2"/>
  <c r="F10" i="2"/>
  <c r="F14" i="2" l="1"/>
  <c r="C14" i="2"/>
  <c r="C21" i="2" s="1"/>
  <c r="B14" i="2"/>
  <c r="G14" i="2"/>
  <c r="P13" i="2"/>
  <c r="P10" i="2"/>
  <c r="O10" i="2"/>
  <c r="O23" i="2"/>
  <c r="P23" i="2"/>
  <c r="P34" i="2"/>
  <c r="O34" i="2"/>
  <c r="P38" i="2"/>
  <c r="O38" i="2"/>
  <c r="C28" i="2" l="1"/>
  <c r="G21" i="2"/>
  <c r="O14" i="2"/>
  <c r="P14" i="2"/>
  <c r="I38" i="2"/>
  <c r="I10" i="2"/>
  <c r="I23" i="2"/>
  <c r="G28" i="2" l="1"/>
  <c r="C30" i="2"/>
  <c r="C37" i="2"/>
  <c r="D38" i="2"/>
  <c r="R36" i="2"/>
  <c r="Q36" i="2"/>
  <c r="R35" i="2"/>
  <c r="Q35" i="2"/>
  <c r="R40" i="2"/>
  <c r="Q40" i="2"/>
  <c r="Q39" i="2"/>
  <c r="R39" i="2"/>
  <c r="H38" i="2"/>
  <c r="H34" i="2"/>
  <c r="D34" i="2"/>
  <c r="D10" i="2"/>
  <c r="D23" i="2"/>
  <c r="C32" i="2" l="1"/>
  <c r="C33" i="2" s="1"/>
  <c r="C25" i="6"/>
  <c r="C41" i="2"/>
  <c r="G30" i="2"/>
  <c r="G32" i="2" s="1"/>
  <c r="G33" i="2" s="1"/>
  <c r="R34" i="2"/>
  <c r="Q34" i="2"/>
  <c r="Q38" i="2"/>
  <c r="R38" i="2"/>
  <c r="G100" i="2" l="1"/>
  <c r="G109" i="2" s="1"/>
  <c r="C10" i="4"/>
  <c r="C42" i="4" s="1"/>
  <c r="C51" i="4" s="1"/>
  <c r="I14" i="2"/>
  <c r="I21" i="2" s="1"/>
  <c r="I28" i="2" s="1"/>
  <c r="I30" i="2" s="1"/>
  <c r="R12" i="2" l="1"/>
  <c r="R19" i="2" s="1"/>
  <c r="R20" i="2" s="1"/>
  <c r="Q12" i="2"/>
  <c r="Q19" i="2" s="1"/>
  <c r="Q20" i="2" s="1"/>
  <c r="R25" i="2"/>
  <c r="Q25" i="2"/>
  <c r="Q13" i="2"/>
  <c r="R13" i="2"/>
  <c r="R24" i="2"/>
  <c r="Q24" i="2"/>
  <c r="H23" i="2"/>
  <c r="C22" i="2"/>
  <c r="G22" i="2"/>
  <c r="I22" i="2"/>
  <c r="H10" i="2"/>
  <c r="R23" i="2" l="1"/>
  <c r="Q23" i="2"/>
  <c r="H14" i="2"/>
  <c r="R10" i="2"/>
  <c r="Q10" i="2"/>
  <c r="G31" i="2"/>
  <c r="G37" i="2"/>
  <c r="I37" i="2"/>
  <c r="I25" i="6" s="1"/>
  <c r="R25" i="6" s="1"/>
  <c r="C31" i="2"/>
  <c r="C42" i="2"/>
  <c r="I29" i="2"/>
  <c r="C29" i="2"/>
  <c r="G29" i="2"/>
  <c r="N75" i="3"/>
  <c r="N76" i="3"/>
  <c r="G25" i="6" l="1"/>
  <c r="P25" i="6" s="1"/>
  <c r="I32" i="2"/>
  <c r="I33" i="2" s="1"/>
  <c r="I31" i="2"/>
  <c r="I100" i="2"/>
  <c r="I109" i="2" s="1"/>
  <c r="Q14" i="2"/>
  <c r="R14" i="2"/>
  <c r="G41" i="2"/>
  <c r="I41" i="2"/>
  <c r="Q35" i="3"/>
  <c r="Q39" i="3" s="1"/>
  <c r="I42" i="2" l="1"/>
  <c r="I10" i="4"/>
  <c r="G42" i="2"/>
  <c r="G10" i="4"/>
  <c r="P79" i="3" l="1"/>
  <c r="T70" i="3"/>
  <c r="S70" i="3"/>
  <c r="R70" i="3"/>
  <c r="Q70" i="3"/>
  <c r="P39" i="3"/>
  <c r="T22" i="3"/>
  <c r="N64" i="3"/>
  <c r="N66" i="3"/>
  <c r="N30" i="3"/>
  <c r="N13" i="3"/>
  <c r="N17" i="3"/>
  <c r="P41" i="3" l="1"/>
  <c r="Q41" i="3"/>
  <c r="P81" i="3"/>
  <c r="T41" i="3"/>
  <c r="S81" i="3"/>
  <c r="T81" i="3"/>
  <c r="S41" i="3"/>
  <c r="R81" i="3"/>
  <c r="R41" i="3"/>
  <c r="Q81" i="3"/>
  <c r="N38" i="3" l="1"/>
  <c r="N37" i="3"/>
  <c r="N36" i="3"/>
  <c r="N35" i="3"/>
  <c r="N34" i="3"/>
  <c r="N33" i="3"/>
  <c r="N32" i="3"/>
  <c r="N31" i="3"/>
  <c r="N29" i="3"/>
  <c r="N28" i="3"/>
  <c r="N27" i="3"/>
  <c r="N26" i="3"/>
  <c r="N25" i="3"/>
  <c r="N39" i="3" l="1"/>
  <c r="E39" i="3"/>
  <c r="G39" i="3"/>
  <c r="I39" i="3"/>
  <c r="J39" i="3"/>
  <c r="K39" i="3"/>
  <c r="N21" i="3"/>
  <c r="N20" i="3"/>
  <c r="N19" i="3"/>
  <c r="N18" i="3"/>
  <c r="N16" i="3"/>
  <c r="N15" i="3"/>
  <c r="N12" i="3"/>
  <c r="N22" i="3" l="1"/>
  <c r="N41" i="3" s="1"/>
  <c r="E22" i="3"/>
  <c r="H39" i="3"/>
  <c r="E41" i="3" l="1"/>
  <c r="O79" i="3" l="1"/>
  <c r="F57" i="3"/>
  <c r="O70" i="3"/>
  <c r="F70" i="3"/>
  <c r="F79" i="3"/>
  <c r="G79" i="3"/>
  <c r="H79" i="3"/>
  <c r="I79" i="3"/>
  <c r="K79" i="3"/>
  <c r="K17" i="6" s="1"/>
  <c r="N73" i="3"/>
  <c r="N74" i="3"/>
  <c r="N78" i="3"/>
  <c r="G70" i="3"/>
  <c r="H70" i="3"/>
  <c r="I70" i="3"/>
  <c r="K70" i="3"/>
  <c r="N69" i="3"/>
  <c r="N68" i="3"/>
  <c r="N67" i="3"/>
  <c r="N65" i="3"/>
  <c r="N61" i="3"/>
  <c r="N62" i="3"/>
  <c r="G57" i="3"/>
  <c r="H57" i="3"/>
  <c r="I57" i="3"/>
  <c r="K57" i="3"/>
  <c r="N54" i="3"/>
  <c r="N55" i="3"/>
  <c r="N56" i="3"/>
  <c r="N53" i="3"/>
  <c r="N52" i="3"/>
  <c r="N50" i="3"/>
  <c r="N51" i="3"/>
  <c r="N49" i="3"/>
  <c r="N46" i="3"/>
  <c r="N47" i="3"/>
  <c r="G22" i="3"/>
  <c r="H22" i="3"/>
  <c r="I22" i="3"/>
  <c r="K22" i="3"/>
  <c r="I17" i="6" l="1"/>
  <c r="H17" i="6"/>
  <c r="G17" i="6"/>
  <c r="F17" i="6"/>
  <c r="T17" i="6"/>
  <c r="K20" i="6"/>
  <c r="T20" i="6" s="1"/>
  <c r="O81" i="3"/>
  <c r="H41" i="3"/>
  <c r="O11" i="3"/>
  <c r="O22" i="3" s="1"/>
  <c r="F81" i="3"/>
  <c r="O39" i="3"/>
  <c r="N79" i="3"/>
  <c r="E79" i="3"/>
  <c r="N45" i="3"/>
  <c r="N57" i="3" s="1"/>
  <c r="E57" i="3"/>
  <c r="N60" i="3"/>
  <c r="N70" i="3" s="1"/>
  <c r="E70" i="3"/>
  <c r="J81" i="3"/>
  <c r="I81" i="3"/>
  <c r="F39" i="3"/>
  <c r="H81" i="3"/>
  <c r="G81" i="3"/>
  <c r="K81" i="3"/>
  <c r="F22" i="3"/>
  <c r="H85" i="2"/>
  <c r="O17" i="6" l="1"/>
  <c r="F20" i="6"/>
  <c r="O20" i="6" s="1"/>
  <c r="P17" i="6"/>
  <c r="G20" i="6"/>
  <c r="P20" i="6" s="1"/>
  <c r="Q17" i="6"/>
  <c r="H20" i="6"/>
  <c r="Q20" i="6" s="1"/>
  <c r="E17" i="6"/>
  <c r="R17" i="6"/>
  <c r="I20" i="6"/>
  <c r="R20" i="6" s="1"/>
  <c r="H16" i="2"/>
  <c r="O41" i="3"/>
  <c r="E81" i="3"/>
  <c r="N81" i="3"/>
  <c r="Q93" i="2"/>
  <c r="Q94" i="2"/>
  <c r="D97" i="2"/>
  <c r="H97" i="2"/>
  <c r="I97" i="2"/>
  <c r="N78" i="2"/>
  <c r="N82" i="2"/>
  <c r="R82" i="2"/>
  <c r="N17" i="6" l="1"/>
  <c r="E20" i="6"/>
  <c r="N20" i="6" s="1"/>
  <c r="H15" i="2"/>
  <c r="B85" i="2"/>
  <c r="R94" i="2"/>
  <c r="P93" i="2"/>
  <c r="O93" i="2"/>
  <c r="Q82" i="2"/>
  <c r="P82" i="2"/>
  <c r="O82" i="2"/>
  <c r="R93" i="2"/>
  <c r="P94" i="2"/>
  <c r="O94" i="2"/>
  <c r="B97" i="2"/>
  <c r="H21" i="2" l="1"/>
  <c r="H28" i="2" s="1"/>
  <c r="B16" i="2"/>
  <c r="O17" i="2"/>
  <c r="F85" i="2"/>
  <c r="O83" i="2"/>
  <c r="P83" i="2"/>
  <c r="R83" i="2"/>
  <c r="Q83" i="2"/>
  <c r="P80" i="2"/>
  <c r="O80" i="2"/>
  <c r="Q80" i="2"/>
  <c r="R80" i="2"/>
  <c r="P96" i="2"/>
  <c r="O96" i="2"/>
  <c r="Q96" i="2"/>
  <c r="R96" i="2"/>
  <c r="P81" i="2"/>
  <c r="O81" i="2"/>
  <c r="R81" i="2"/>
  <c r="Q81" i="2"/>
  <c r="P88" i="2"/>
  <c r="O88" i="2"/>
  <c r="Q88" i="2"/>
  <c r="R88" i="2"/>
  <c r="P75" i="2"/>
  <c r="O75" i="2"/>
  <c r="Q75" i="2"/>
  <c r="R75" i="2"/>
  <c r="O89" i="2"/>
  <c r="P89" i="2"/>
  <c r="R89" i="2"/>
  <c r="Q89" i="2"/>
  <c r="P76" i="2"/>
  <c r="O76" i="2"/>
  <c r="Q76" i="2"/>
  <c r="R76" i="2"/>
  <c r="P77" i="2"/>
  <c r="O77" i="2"/>
  <c r="Q77" i="2"/>
  <c r="R77" i="2"/>
  <c r="O78" i="2"/>
  <c r="P78" i="2"/>
  <c r="R78" i="2"/>
  <c r="Q78" i="2"/>
  <c r="P92" i="2"/>
  <c r="O92" i="2"/>
  <c r="Q92" i="2"/>
  <c r="R92" i="2"/>
  <c r="P74" i="2"/>
  <c r="O74" i="2"/>
  <c r="P90" i="2"/>
  <c r="O90" i="2"/>
  <c r="R90" i="2"/>
  <c r="Q90" i="2"/>
  <c r="P91" i="2"/>
  <c r="O91" i="2"/>
  <c r="R91" i="2"/>
  <c r="Q91" i="2"/>
  <c r="O79" i="2"/>
  <c r="P79" i="2"/>
  <c r="R79" i="2"/>
  <c r="Q79" i="2"/>
  <c r="P95" i="2"/>
  <c r="O95" i="2"/>
  <c r="Q95" i="2"/>
  <c r="R95" i="2"/>
  <c r="F97" i="2"/>
  <c r="H22" i="2" l="1"/>
  <c r="B15" i="2"/>
  <c r="H29" i="2"/>
  <c r="H37" i="2"/>
  <c r="H25" i="6" s="1"/>
  <c r="Q25" i="6" s="1"/>
  <c r="H30" i="2"/>
  <c r="Q85" i="2"/>
  <c r="R17" i="2"/>
  <c r="Q17" i="2"/>
  <c r="P85" i="2"/>
  <c r="P17" i="2"/>
  <c r="R97" i="2"/>
  <c r="Q97" i="2"/>
  <c r="O97" i="2"/>
  <c r="P97" i="2"/>
  <c r="F16" i="2"/>
  <c r="R85" i="2"/>
  <c r="O85" i="2"/>
  <c r="L99" i="2"/>
  <c r="K99" i="2"/>
  <c r="J99" i="2"/>
  <c r="I99" i="2"/>
  <c r="H99" i="2"/>
  <c r="G99" i="2"/>
  <c r="F99" i="2"/>
  <c r="E99" i="2"/>
  <c r="D99" i="2"/>
  <c r="C99" i="2"/>
  <c r="B99" i="2"/>
  <c r="U7" i="2"/>
  <c r="T7" i="2"/>
  <c r="S7" i="2"/>
  <c r="R7" i="2"/>
  <c r="Q7" i="2"/>
  <c r="P7" i="2"/>
  <c r="O7" i="2"/>
  <c r="N7" i="2"/>
  <c r="L7" i="2"/>
  <c r="K7" i="2"/>
  <c r="J7" i="2"/>
  <c r="I7" i="2"/>
  <c r="H7" i="2"/>
  <c r="G7" i="2"/>
  <c r="F7" i="2"/>
  <c r="E7" i="2"/>
  <c r="D7" i="2"/>
  <c r="C7" i="2"/>
  <c r="B7" i="2"/>
  <c r="B21" i="2" l="1"/>
  <c r="H32" i="2"/>
  <c r="H33" i="2" s="1"/>
  <c r="T7" i="4"/>
  <c r="T7" i="3"/>
  <c r="E7" i="4"/>
  <c r="E7" i="3"/>
  <c r="F72" i="2"/>
  <c r="F7" i="4"/>
  <c r="F7" i="3"/>
  <c r="N7" i="3"/>
  <c r="N7" i="4"/>
  <c r="L72" i="2"/>
  <c r="L7" i="4"/>
  <c r="L7" i="3"/>
  <c r="G7" i="4"/>
  <c r="G7" i="3"/>
  <c r="O72" i="2"/>
  <c r="O7" i="3"/>
  <c r="O7" i="4"/>
  <c r="H72" i="2"/>
  <c r="H7" i="3"/>
  <c r="H7" i="4"/>
  <c r="P7" i="4"/>
  <c r="P7" i="3"/>
  <c r="Q7" i="4"/>
  <c r="Q7" i="3"/>
  <c r="J7" i="4"/>
  <c r="J7" i="3"/>
  <c r="R7" i="4"/>
  <c r="R7" i="3"/>
  <c r="B7" i="4"/>
  <c r="B7" i="3"/>
  <c r="C7" i="4"/>
  <c r="C7" i="3"/>
  <c r="K7" i="4"/>
  <c r="K7" i="3"/>
  <c r="S72" i="2"/>
  <c r="S7" i="3"/>
  <c r="S7" i="4"/>
  <c r="I7" i="3"/>
  <c r="I7" i="4"/>
  <c r="D72" i="2"/>
  <c r="D7" i="4"/>
  <c r="D7" i="3"/>
  <c r="U72" i="2"/>
  <c r="U7" i="4"/>
  <c r="U7" i="3"/>
  <c r="Q16" i="2"/>
  <c r="F15" i="2"/>
  <c r="H100" i="2"/>
  <c r="H109" i="2" s="1"/>
  <c r="H31" i="2"/>
  <c r="H41" i="2"/>
  <c r="B28" i="2"/>
  <c r="B22" i="2"/>
  <c r="O16" i="2"/>
  <c r="R16" i="2"/>
  <c r="P16" i="2"/>
  <c r="O9" i="2"/>
  <c r="D9" i="2"/>
  <c r="F9" i="2"/>
  <c r="S9" i="2"/>
  <c r="I72" i="2"/>
  <c r="I9" i="2"/>
  <c r="P72" i="2"/>
  <c r="P9" i="2"/>
  <c r="H9" i="2"/>
  <c r="U9" i="2"/>
  <c r="N72" i="2"/>
  <c r="N9" i="2"/>
  <c r="B72" i="2"/>
  <c r="B9" i="2"/>
  <c r="J72" i="2"/>
  <c r="J9" i="2"/>
  <c r="Q72" i="2"/>
  <c r="Q9" i="2"/>
  <c r="L9" i="2"/>
  <c r="C72" i="2"/>
  <c r="C9" i="2"/>
  <c r="K72" i="2"/>
  <c r="K9" i="2"/>
  <c r="R72" i="2"/>
  <c r="R9" i="2"/>
  <c r="G72" i="2"/>
  <c r="G9" i="2"/>
  <c r="E72" i="2"/>
  <c r="E9" i="2"/>
  <c r="T72" i="2"/>
  <c r="T9" i="2"/>
  <c r="H10" i="4" l="1"/>
  <c r="H42" i="2"/>
  <c r="P15" i="2"/>
  <c r="O15" i="2"/>
  <c r="F21" i="2"/>
  <c r="R15" i="2"/>
  <c r="Q15" i="2"/>
  <c r="B37" i="2"/>
  <c r="B25" i="6" s="1"/>
  <c r="B29" i="2"/>
  <c r="B30" i="2"/>
  <c r="B32" i="2" l="1"/>
  <c r="B33" i="2" s="1"/>
  <c r="B31" i="2"/>
  <c r="B41" i="2"/>
  <c r="F22" i="2"/>
  <c r="O21" i="2"/>
  <c r="O22" i="2" s="1"/>
  <c r="P21" i="2"/>
  <c r="F28" i="2"/>
  <c r="R21" i="2"/>
  <c r="Q21" i="2"/>
  <c r="F29" i="2" l="1"/>
  <c r="P28" i="2"/>
  <c r="P29" i="2" s="1"/>
  <c r="O28" i="2"/>
  <c r="O29" i="2" s="1"/>
  <c r="F37" i="2"/>
  <c r="Q28" i="2"/>
  <c r="Q29" i="2" s="1"/>
  <c r="R28" i="2"/>
  <c r="F30" i="2"/>
  <c r="F31" i="2" s="1"/>
  <c r="R22" i="2"/>
  <c r="B10" i="4"/>
  <c r="B42" i="2"/>
  <c r="Q22" i="2"/>
  <c r="P22" i="2"/>
  <c r="B42" i="4" l="1"/>
  <c r="B51" i="4" s="1"/>
  <c r="B76" i="4" s="1"/>
  <c r="B79" i="4" s="1"/>
  <c r="F25" i="6"/>
  <c r="O25" i="6" s="1"/>
  <c r="I26" i="6"/>
  <c r="F32" i="2"/>
  <c r="F33" i="2" s="1"/>
  <c r="R29" i="2"/>
  <c r="F100" i="2"/>
  <c r="F109" i="2" s="1"/>
  <c r="I53" i="2" s="1"/>
  <c r="R30" i="2"/>
  <c r="R32" i="2" s="1"/>
  <c r="R33" i="2" s="1"/>
  <c r="P30" i="2"/>
  <c r="P32" i="2" s="1"/>
  <c r="P33" i="2" s="1"/>
  <c r="Q30" i="2"/>
  <c r="Q32" i="2" s="1"/>
  <c r="Q33" i="2" s="1"/>
  <c r="O30" i="2"/>
  <c r="O32" i="2" s="1"/>
  <c r="O33" i="2" s="1"/>
  <c r="O37" i="2"/>
  <c r="F41" i="2"/>
  <c r="P37" i="2"/>
  <c r="Q37" i="2"/>
  <c r="R37" i="2"/>
  <c r="K41" i="3"/>
  <c r="C78" i="4" l="1"/>
  <c r="I16" i="6"/>
  <c r="R53" i="2"/>
  <c r="F10" i="4"/>
  <c r="I29" i="6"/>
  <c r="R29" i="6" s="1"/>
  <c r="R26" i="6"/>
  <c r="I28" i="6"/>
  <c r="R28" i="6" s="1"/>
  <c r="I27" i="6"/>
  <c r="F42" i="2"/>
  <c r="O41" i="2"/>
  <c r="O42" i="2" s="1"/>
  <c r="P41" i="2"/>
  <c r="Q41" i="2"/>
  <c r="R41" i="2"/>
  <c r="P100" i="2"/>
  <c r="P109" i="2" s="1"/>
  <c r="P31" i="2"/>
  <c r="O100" i="2"/>
  <c r="O109" i="2" s="1"/>
  <c r="O31" i="2"/>
  <c r="R100" i="2"/>
  <c r="R109" i="2" s="1"/>
  <c r="R31" i="2"/>
  <c r="Q100" i="2"/>
  <c r="Q109" i="2" s="1"/>
  <c r="Q31" i="2"/>
  <c r="F41" i="3"/>
  <c r="G41" i="3"/>
  <c r="I41" i="3"/>
  <c r="J41" i="3"/>
  <c r="I19" i="6" l="1"/>
  <c r="R19" i="6" s="1"/>
  <c r="R16" i="6"/>
  <c r="F42" i="4"/>
  <c r="F51" i="4" s="1"/>
  <c r="F76" i="4" s="1"/>
  <c r="R10" i="4"/>
  <c r="O10" i="4"/>
  <c r="O42" i="4" s="1"/>
  <c r="O51" i="4" s="1"/>
  <c r="O76" i="4" s="1"/>
  <c r="Q10" i="4"/>
  <c r="P10" i="4"/>
  <c r="R27" i="6"/>
  <c r="Q42" i="2"/>
  <c r="P42" i="2"/>
  <c r="R42" i="2"/>
  <c r="U81" i="4" l="1"/>
  <c r="G81" i="4"/>
  <c r="N81" i="4"/>
  <c r="H81" i="4"/>
  <c r="O81" i="4"/>
  <c r="I81" i="4"/>
  <c r="P81" i="4"/>
  <c r="B81" i="4"/>
  <c r="K81" i="4"/>
  <c r="F81" i="4"/>
  <c r="J81" i="4"/>
  <c r="Q81" i="4"/>
  <c r="C81" i="4"/>
  <c r="R81" i="4"/>
  <c r="D81" i="4"/>
  <c r="L81" i="4"/>
  <c r="S81" i="4"/>
  <c r="E81" i="4"/>
  <c r="T81" i="4"/>
  <c r="N89" i="2" l="1"/>
  <c r="N88" i="2" l="1"/>
  <c r="N84" i="2"/>
  <c r="N80" i="2" l="1"/>
  <c r="N18" i="2" l="1"/>
  <c r="N95" i="2"/>
  <c r="N94" i="2"/>
  <c r="N93" i="2"/>
  <c r="N91" i="2"/>
  <c r="N92" i="2"/>
  <c r="N83" i="2"/>
  <c r="N79" i="2"/>
  <c r="N90" i="2" l="1"/>
  <c r="N96" i="2"/>
  <c r="N81" i="2"/>
  <c r="N75" i="2"/>
  <c r="N77" i="2"/>
  <c r="N97" i="2" l="1"/>
  <c r="N74" i="2"/>
  <c r="E97" i="2"/>
  <c r="N76" i="2" l="1"/>
  <c r="N85" i="2" s="1"/>
  <c r="E85" i="2"/>
  <c r="E16" i="2" s="1"/>
  <c r="E15" i="2" l="1"/>
  <c r="N17" i="2"/>
  <c r="N25" i="2" l="1"/>
  <c r="E23" i="2" l="1"/>
  <c r="N23" i="2" s="1"/>
  <c r="N24" i="2"/>
  <c r="N36" i="2" l="1"/>
  <c r="N35" i="2" l="1"/>
  <c r="E34" i="2"/>
  <c r="N34" i="2" l="1"/>
  <c r="H55" i="2"/>
  <c r="E55" i="2"/>
  <c r="F55" i="2"/>
  <c r="G55" i="2"/>
  <c r="N39" i="2"/>
  <c r="N40" i="2"/>
  <c r="F15" i="6" l="1"/>
  <c r="O15" i="6" s="1"/>
  <c r="O55" i="2"/>
  <c r="E15" i="6"/>
  <c r="N15" i="6" s="1"/>
  <c r="N55" i="2"/>
  <c r="G15" i="6"/>
  <c r="P15" i="6" s="1"/>
  <c r="P55" i="2"/>
  <c r="H15" i="6"/>
  <c r="Q15" i="6" s="1"/>
  <c r="Q55" i="2"/>
  <c r="E38" i="2"/>
  <c r="N38" i="2" l="1"/>
  <c r="N16" i="2"/>
  <c r="N15" i="2" l="1"/>
  <c r="N12" i="2" l="1"/>
  <c r="N19" i="2" s="1"/>
  <c r="N20" i="2" s="1"/>
  <c r="E10" i="2" l="1"/>
  <c r="N11" i="2"/>
  <c r="N10" i="2" l="1"/>
  <c r="N68" i="4" l="1"/>
  <c r="C73" i="4" l="1"/>
  <c r="C76" i="4" s="1"/>
  <c r="C79" i="4" s="1"/>
  <c r="D78" i="4" l="1"/>
  <c r="N69" i="4"/>
  <c r="G42" i="4" l="1"/>
  <c r="G51" i="4" s="1"/>
  <c r="Q21" i="4" l="1"/>
  <c r="P21" i="4"/>
  <c r="G76" i="4"/>
  <c r="R21" i="4" l="1"/>
  <c r="P42" i="4"/>
  <c r="P51" i="4" s="1"/>
  <c r="P76" i="4" s="1"/>
  <c r="E73" i="4" l="1"/>
  <c r="D73" i="4"/>
  <c r="N65" i="4" l="1"/>
  <c r="N73" i="4" s="1"/>
  <c r="E14" i="2" l="1"/>
  <c r="E21" i="2" s="1"/>
  <c r="D14" i="2"/>
  <c r="N13" i="2" l="1"/>
  <c r="D21" i="2"/>
  <c r="N14" i="2"/>
  <c r="N21" i="2"/>
  <c r="E28" i="2"/>
  <c r="E22" i="2"/>
  <c r="N22" i="2" l="1"/>
  <c r="E30" i="2"/>
  <c r="E29" i="2"/>
  <c r="E37" i="2"/>
  <c r="D28" i="2"/>
  <c r="D22" i="2"/>
  <c r="H26" i="6" l="1"/>
  <c r="E25" i="6"/>
  <c r="N25" i="6" s="1"/>
  <c r="E41" i="2"/>
  <c r="E32" i="2"/>
  <c r="E33" i="2" s="1"/>
  <c r="E100" i="2"/>
  <c r="E109" i="2" s="1"/>
  <c r="H53" i="2" s="1"/>
  <c r="E31" i="2"/>
  <c r="D37" i="2"/>
  <c r="D29" i="2"/>
  <c r="D30" i="2"/>
  <c r="D28" i="6"/>
  <c r="D27" i="6"/>
  <c r="N28" i="2"/>
  <c r="N29" i="2" s="1"/>
  <c r="H16" i="6" l="1"/>
  <c r="Q16" i="6" s="1"/>
  <c r="Q53" i="2"/>
  <c r="F53" i="2"/>
  <c r="E53" i="2"/>
  <c r="D25" i="6"/>
  <c r="D41" i="2"/>
  <c r="E26" i="6"/>
  <c r="G26" i="6"/>
  <c r="F26" i="6"/>
  <c r="N37" i="2"/>
  <c r="H21" i="6"/>
  <c r="Q21" i="6" s="1"/>
  <c r="D32" i="2"/>
  <c r="D33" i="2" s="1"/>
  <c r="D31" i="2"/>
  <c r="D100" i="2"/>
  <c r="D109" i="2" s="1"/>
  <c r="G53" i="2" s="1"/>
  <c r="N30" i="2"/>
  <c r="H29" i="6"/>
  <c r="Q29" i="6" s="1"/>
  <c r="E42" i="2"/>
  <c r="E10" i="4"/>
  <c r="Q26" i="6"/>
  <c r="H28" i="6"/>
  <c r="Q28" i="6" s="1"/>
  <c r="H27" i="6"/>
  <c r="H19" i="6" l="1"/>
  <c r="Q19" i="6" s="1"/>
  <c r="E42" i="4"/>
  <c r="E51" i="4" s="1"/>
  <c r="E76" i="4" s="1"/>
  <c r="E16" i="6"/>
  <c r="N16" i="6" s="1"/>
  <c r="N53" i="2"/>
  <c r="F16" i="6"/>
  <c r="F21" i="6" s="1"/>
  <c r="O21" i="6" s="1"/>
  <c r="O53" i="2"/>
  <c r="G16" i="6"/>
  <c r="P16" i="6" s="1"/>
  <c r="P53" i="2"/>
  <c r="O26" i="6"/>
  <c r="F28" i="6"/>
  <c r="O28" i="6" s="1"/>
  <c r="F27" i="6"/>
  <c r="P26" i="6"/>
  <c r="G28" i="6"/>
  <c r="P28" i="6" s="1"/>
  <c r="G27" i="6"/>
  <c r="N26" i="6"/>
  <c r="E28" i="6"/>
  <c r="N28" i="6" s="1"/>
  <c r="E27" i="6"/>
  <c r="G29" i="6"/>
  <c r="P29" i="6" s="1"/>
  <c r="F29" i="6"/>
  <c r="O29" i="6" s="1"/>
  <c r="D10" i="4"/>
  <c r="D42" i="2"/>
  <c r="D29" i="6"/>
  <c r="E29" i="6"/>
  <c r="N29" i="6" s="1"/>
  <c r="N41" i="2"/>
  <c r="Q27" i="6"/>
  <c r="N32" i="2"/>
  <c r="N33" i="2" s="1"/>
  <c r="N31" i="2"/>
  <c r="N100" i="2"/>
  <c r="N109" i="2" s="1"/>
  <c r="F19" i="6" l="1"/>
  <c r="O19" i="6" s="1"/>
  <c r="O16" i="6"/>
  <c r="E19" i="6"/>
  <c r="N19" i="6" s="1"/>
  <c r="E21" i="6"/>
  <c r="N21" i="6" s="1"/>
  <c r="G21" i="6"/>
  <c r="P21" i="6" s="1"/>
  <c r="G19" i="6"/>
  <c r="P19" i="6" s="1"/>
  <c r="D42" i="4"/>
  <c r="D51" i="4" s="1"/>
  <c r="D76" i="4" s="1"/>
  <c r="D79" i="4" s="1"/>
  <c r="N27" i="6"/>
  <c r="O27" i="6"/>
  <c r="P27" i="6"/>
  <c r="N42" i="2"/>
  <c r="N10" i="4"/>
  <c r="N42" i="4" s="1"/>
  <c r="E78" i="4" l="1"/>
  <c r="E79" i="4" s="1"/>
  <c r="F78" i="4" s="1"/>
  <c r="F79" i="4" s="1"/>
  <c r="N51" i="4"/>
  <c r="N76" i="4" s="1"/>
  <c r="N79" i="4" s="1"/>
  <c r="O78" i="4" l="1"/>
  <c r="R78" i="4" s="1"/>
  <c r="G78" i="4"/>
  <c r="G79" i="4" s="1"/>
  <c r="O79" i="4" l="1"/>
  <c r="P78" i="4"/>
  <c r="P79" i="4" s="1"/>
  <c r="Q78" i="4"/>
  <c r="H78" i="4"/>
  <c r="Q14" i="4" l="1"/>
  <c r="H42" i="4"/>
  <c r="H51" i="4" s="1"/>
  <c r="R14" i="4" l="1"/>
  <c r="R16" i="4"/>
  <c r="R42" i="4" s="1"/>
  <c r="R51" i="4" s="1"/>
  <c r="R76" i="4" s="1"/>
  <c r="R79" i="4" s="1"/>
  <c r="S78" i="4" s="1"/>
  <c r="Q16" i="4"/>
  <c r="H76" i="4"/>
  <c r="H79" i="4" s="1"/>
  <c r="Q42" i="4"/>
  <c r="Q51" i="4" s="1"/>
  <c r="Q76" i="4" s="1"/>
  <c r="Q79" i="4" s="1"/>
  <c r="I42" i="4" l="1"/>
  <c r="I51" i="4" s="1"/>
  <c r="U78" i="4"/>
  <c r="T78" i="4"/>
  <c r="I78" i="4"/>
  <c r="I76" i="4" l="1"/>
  <c r="I79" i="4" s="1"/>
  <c r="J78" i="4" l="1"/>
  <c r="U19" i="4" l="1"/>
  <c r="U66" i="4" l="1"/>
  <c r="U71" i="4" l="1"/>
  <c r="U23" i="4" l="1"/>
  <c r="U47" i="4" l="1"/>
  <c r="U20" i="4"/>
  <c r="U78" i="3" l="1"/>
  <c r="U69" i="3" l="1"/>
  <c r="U60" i="3" l="1"/>
  <c r="U49" i="3"/>
  <c r="U68" i="4" l="1"/>
  <c r="U61" i="3" l="1"/>
  <c r="U45" i="3" l="1"/>
  <c r="U52" i="3" l="1"/>
  <c r="U38" i="3"/>
  <c r="U37" i="3"/>
  <c r="U36" i="3"/>
  <c r="U35" i="3"/>
  <c r="U32" i="3"/>
  <c r="U33" i="3"/>
  <c r="U29" i="3"/>
  <c r="U31" i="3"/>
  <c r="U30" i="3"/>
  <c r="U28" i="3"/>
  <c r="U21" i="3"/>
  <c r="U20" i="3"/>
  <c r="U18" i="3"/>
  <c r="U19" i="3"/>
  <c r="U15" i="3"/>
  <c r="U54" i="3"/>
  <c r="U26" i="3" l="1"/>
  <c r="U39" i="3" s="1"/>
  <c r="L39" i="3"/>
  <c r="U47" i="3" l="1"/>
  <c r="U48" i="3"/>
  <c r="U63" i="3"/>
  <c r="U77" i="3"/>
  <c r="U76" i="3"/>
  <c r="U74" i="3"/>
  <c r="U64" i="3"/>
  <c r="U68" i="3"/>
  <c r="U66" i="3"/>
  <c r="U67" i="3"/>
  <c r="U65" i="3"/>
  <c r="U53" i="3"/>
  <c r="U51" i="3"/>
  <c r="U50" i="3"/>
  <c r="U56" i="3"/>
  <c r="U55" i="3"/>
  <c r="U12" i="3"/>
  <c r="L57" i="3" l="1"/>
  <c r="L70" i="3"/>
  <c r="U73" i="3"/>
  <c r="U79" i="3" s="1"/>
  <c r="L79" i="3"/>
  <c r="L12" i="6"/>
  <c r="U12" i="6" s="1"/>
  <c r="U11" i="3"/>
  <c r="U22" i="3" s="1"/>
  <c r="U41" i="3" s="1"/>
  <c r="L22" i="3"/>
  <c r="L41" i="3" s="1"/>
  <c r="U62" i="3"/>
  <c r="U70" i="3" s="1"/>
  <c r="L11" i="6"/>
  <c r="U11" i="6" s="1"/>
  <c r="U46" i="3"/>
  <c r="U57" i="3" s="1"/>
  <c r="L10" i="6"/>
  <c r="U81" i="3" l="1"/>
  <c r="U10" i="6"/>
  <c r="U9" i="6" s="1"/>
  <c r="U13" i="6" s="1"/>
  <c r="L9" i="6"/>
  <c r="L13" i="6" s="1"/>
  <c r="L17" i="6"/>
  <c r="L81" i="3"/>
  <c r="U17" i="6" l="1"/>
  <c r="L20" i="6"/>
  <c r="U20" i="6" s="1"/>
  <c r="U16" i="4" l="1"/>
  <c r="U82" i="4" l="1"/>
  <c r="U31" i="4" l="1"/>
  <c r="U37" i="4" l="1"/>
  <c r="U44" i="4"/>
  <c r="U46" i="4" l="1"/>
  <c r="U48" i="4" l="1"/>
  <c r="U45" i="4" l="1"/>
  <c r="U67" i="4"/>
  <c r="L73" i="4" l="1"/>
  <c r="U65" i="4"/>
  <c r="U73" i="4" s="1"/>
  <c r="U24" i="4" l="1"/>
  <c r="U17" i="4" l="1"/>
  <c r="U36" i="4" l="1"/>
  <c r="U35" i="4" l="1"/>
  <c r="U21" i="4"/>
  <c r="U34" i="4"/>
  <c r="U15" i="4" l="1"/>
  <c r="U18" i="4"/>
  <c r="U14" i="4"/>
  <c r="L83" i="4"/>
  <c r="U83" i="4" s="1"/>
  <c r="U54" i="4"/>
  <c r="U62" i="4" s="1"/>
  <c r="L62" i="4"/>
  <c r="U30" i="4" l="1"/>
  <c r="U32" i="4" l="1"/>
  <c r="L17" i="2" l="1"/>
  <c r="L23" i="2"/>
  <c r="L18" i="2"/>
  <c r="L127" i="2"/>
  <c r="L10" i="2" l="1"/>
  <c r="L97" i="2"/>
  <c r="L85" i="2"/>
  <c r="L19" i="2"/>
  <c r="L20" i="2" s="1"/>
  <c r="L126" i="2"/>
  <c r="L125" i="2" s="1"/>
  <c r="L131" i="2" s="1"/>
  <c r="L34" i="2"/>
  <c r="L38" i="2"/>
  <c r="L14" i="2" l="1"/>
  <c r="L16" i="2"/>
  <c r="L21" i="2" l="1"/>
  <c r="L22" i="2" l="1"/>
  <c r="L28" i="2"/>
  <c r="L37" i="2" l="1"/>
  <c r="L29" i="2"/>
  <c r="L30" i="2"/>
  <c r="L32" i="2" l="1"/>
  <c r="L33" i="2" s="1"/>
  <c r="L100" i="2"/>
  <c r="L109" i="2" s="1"/>
  <c r="L31" i="2"/>
  <c r="L41" i="2"/>
  <c r="L25" i="6"/>
  <c r="U25" i="6" s="1"/>
  <c r="L42" i="2" l="1"/>
  <c r="L10" i="4"/>
  <c r="L42" i="4" s="1"/>
  <c r="L51" i="4" s="1"/>
  <c r="L76" i="4" s="1"/>
  <c r="K18" i="2" l="1"/>
  <c r="K17" i="2"/>
  <c r="K23" i="2" l="1"/>
  <c r="K127" i="2"/>
  <c r="K19" i="2"/>
  <c r="K20" i="2" s="1"/>
  <c r="K10" i="2"/>
  <c r="K14" i="2" s="1"/>
  <c r="U94" i="2"/>
  <c r="T94" i="2"/>
  <c r="K85" i="2"/>
  <c r="K16" i="2" s="1"/>
  <c r="K15" i="2" s="1"/>
  <c r="K34" i="2"/>
  <c r="K126" i="2"/>
  <c r="K125" i="2" s="1"/>
  <c r="U93" i="2"/>
  <c r="T93" i="2"/>
  <c r="K97" i="2"/>
  <c r="K38" i="2" l="1"/>
  <c r="K21" i="2"/>
  <c r="K131" i="2"/>
  <c r="K22" i="2"/>
  <c r="K28" i="2"/>
  <c r="K30" i="2" l="1"/>
  <c r="K29" i="2"/>
  <c r="K37" i="2"/>
  <c r="K41" i="2" l="1"/>
  <c r="K25" i="6"/>
  <c r="T25" i="6" s="1"/>
  <c r="K31" i="2"/>
  <c r="K32" i="2"/>
  <c r="K33" i="2" s="1"/>
  <c r="K100" i="2"/>
  <c r="K109" i="2" s="1"/>
  <c r="K10" i="4" l="1"/>
  <c r="K42" i="4" s="1"/>
  <c r="K51" i="4" s="1"/>
  <c r="K76" i="4" s="1"/>
  <c r="K42" i="2"/>
  <c r="T83" i="2" l="1"/>
  <c r="U83" i="2"/>
  <c r="S83" i="2"/>
  <c r="U90" i="2" l="1"/>
  <c r="S90" i="2"/>
  <c r="T90" i="2"/>
  <c r="T88" i="2"/>
  <c r="J97" i="2"/>
  <c r="S88" i="2"/>
  <c r="U88" i="2"/>
  <c r="T89" i="2"/>
  <c r="S89" i="2"/>
  <c r="U89" i="2"/>
  <c r="T91" i="2"/>
  <c r="S91" i="2"/>
  <c r="U91" i="2"/>
  <c r="U96" i="2"/>
  <c r="T96" i="2"/>
  <c r="S96" i="2"/>
  <c r="U95" i="2"/>
  <c r="T95" i="2"/>
  <c r="S95" i="2"/>
  <c r="U92" i="2"/>
  <c r="S92" i="2"/>
  <c r="T92" i="2"/>
  <c r="S84" i="2"/>
  <c r="S18" i="2" s="1"/>
  <c r="U84" i="2"/>
  <c r="U18" i="2" s="1"/>
  <c r="J18" i="2"/>
  <c r="T84" i="2"/>
  <c r="T18" i="2" s="1"/>
  <c r="T97" i="2" l="1"/>
  <c r="U97" i="2"/>
  <c r="S97" i="2"/>
  <c r="S129" i="2" l="1"/>
  <c r="U129" i="2"/>
  <c r="T129" i="2"/>
  <c r="S80" i="2" l="1"/>
  <c r="T80" i="2"/>
  <c r="U80" i="2"/>
  <c r="U76" i="2"/>
  <c r="U17" i="2" s="1"/>
  <c r="T76" i="2"/>
  <c r="T17" i="2" s="1"/>
  <c r="S76" i="2"/>
  <c r="S17" i="2" s="1"/>
  <c r="J17" i="2"/>
  <c r="J19" i="2"/>
  <c r="J20" i="2" s="1"/>
  <c r="U12" i="2"/>
  <c r="U19" i="2" s="1"/>
  <c r="U20" i="2" s="1"/>
  <c r="S12" i="2"/>
  <c r="S19" i="2" s="1"/>
  <c r="S20" i="2" s="1"/>
  <c r="T12" i="2"/>
  <c r="T19" i="2" s="1"/>
  <c r="T20" i="2" s="1"/>
  <c r="S77" i="2"/>
  <c r="T77" i="2"/>
  <c r="U77" i="2"/>
  <c r="T11" i="2"/>
  <c r="J10" i="2"/>
  <c r="U11" i="2"/>
  <c r="S11" i="2"/>
  <c r="S39" i="2"/>
  <c r="J38" i="2"/>
  <c r="T39" i="2"/>
  <c r="U39" i="2"/>
  <c r="U38" i="2" s="1"/>
  <c r="U74" i="2"/>
  <c r="T74" i="2"/>
  <c r="S74" i="2"/>
  <c r="J85" i="2"/>
  <c r="U79" i="2"/>
  <c r="T79" i="2"/>
  <c r="S79" i="2"/>
  <c r="T82" i="2"/>
  <c r="U82" i="2"/>
  <c r="S82" i="2"/>
  <c r="U40" i="2"/>
  <c r="T40" i="2"/>
  <c r="S40" i="2"/>
  <c r="U78" i="2"/>
  <c r="S78" i="2"/>
  <c r="T78" i="2"/>
  <c r="S13" i="2"/>
  <c r="U13" i="2"/>
  <c r="T13" i="2"/>
  <c r="J23" i="2"/>
  <c r="T24" i="2"/>
  <c r="U24" i="2"/>
  <c r="S24" i="2"/>
  <c r="U75" i="2"/>
  <c r="T75" i="2"/>
  <c r="S75" i="2"/>
  <c r="S81" i="2"/>
  <c r="U81" i="2"/>
  <c r="T81" i="2"/>
  <c r="T35" i="2"/>
  <c r="J126" i="2"/>
  <c r="J34" i="2"/>
  <c r="S35" i="2"/>
  <c r="U35" i="2"/>
  <c r="J127" i="2"/>
  <c r="U36" i="2"/>
  <c r="S36" i="2"/>
  <c r="T36" i="2"/>
  <c r="S25" i="2"/>
  <c r="U25" i="2"/>
  <c r="T25" i="2"/>
  <c r="T23" i="2" l="1"/>
  <c r="S85" i="2"/>
  <c r="S16" i="2" s="1"/>
  <c r="U85" i="2"/>
  <c r="U16" i="2" s="1"/>
  <c r="U15" i="2" s="1"/>
  <c r="J16" i="2"/>
  <c r="J15" i="2" s="1"/>
  <c r="T38" i="2"/>
  <c r="U23" i="2"/>
  <c r="S38" i="2"/>
  <c r="S34" i="2"/>
  <c r="U127" i="2"/>
  <c r="S127" i="2"/>
  <c r="T127" i="2"/>
  <c r="U126" i="2"/>
  <c r="T126" i="2"/>
  <c r="J125" i="2"/>
  <c r="J131" i="2" s="1"/>
  <c r="S126" i="2"/>
  <c r="J14" i="2"/>
  <c r="S10" i="2"/>
  <c r="T10" i="2"/>
  <c r="T14" i="2" s="1"/>
  <c r="U10" i="2"/>
  <c r="U14" i="2" s="1"/>
  <c r="T34" i="2"/>
  <c r="T85" i="2"/>
  <c r="T16" i="2" s="1"/>
  <c r="T15" i="2" s="1"/>
  <c r="S23" i="2"/>
  <c r="U34" i="2"/>
  <c r="T21" i="2" l="1"/>
  <c r="S125" i="2"/>
  <c r="S131" i="2" s="1"/>
  <c r="T125" i="2"/>
  <c r="T131" i="2" s="1"/>
  <c r="U125" i="2"/>
  <c r="U131" i="2" s="1"/>
  <c r="S15" i="2"/>
  <c r="T22" i="2"/>
  <c r="T28" i="2"/>
  <c r="S14" i="2"/>
  <c r="J21" i="2"/>
  <c r="U21" i="2"/>
  <c r="S21" i="2" l="1"/>
  <c r="U28" i="2"/>
  <c r="U22" i="2"/>
  <c r="J28" i="2"/>
  <c r="J22" i="2"/>
  <c r="S28" i="2"/>
  <c r="S22" i="2"/>
  <c r="T37" i="2"/>
  <c r="T41" i="2" s="1"/>
  <c r="T42" i="2" s="1"/>
  <c r="T29" i="2"/>
  <c r="S29" i="2" l="1"/>
  <c r="S37" i="2"/>
  <c r="S41" i="2" s="1"/>
  <c r="S42" i="2" s="1"/>
  <c r="J29" i="2"/>
  <c r="J30" i="2"/>
  <c r="J37" i="2"/>
  <c r="U29" i="2"/>
  <c r="U37" i="2"/>
  <c r="T30" i="2" l="1"/>
  <c r="J100" i="2"/>
  <c r="J109" i="2" s="1"/>
  <c r="L53" i="2" s="1"/>
  <c r="U30" i="2"/>
  <c r="S30" i="2"/>
  <c r="J32" i="2"/>
  <c r="J33" i="2" s="1"/>
  <c r="J31" i="2"/>
  <c r="J41" i="2"/>
  <c r="L29" i="6" s="1"/>
  <c r="J25" i="6"/>
  <c r="S25" i="6" s="1"/>
  <c r="K26" i="6"/>
  <c r="L26" i="6"/>
  <c r="L27" i="6" s="1"/>
  <c r="J26" i="6"/>
  <c r="U41" i="2"/>
  <c r="U26" i="6" l="1"/>
  <c r="L28" i="6"/>
  <c r="U28" i="6" s="1"/>
  <c r="U27" i="6"/>
  <c r="S100" i="2"/>
  <c r="S109" i="2" s="1"/>
  <c r="S32" i="2"/>
  <c r="S33" i="2" s="1"/>
  <c r="S31" i="2"/>
  <c r="U42" i="2"/>
  <c r="T26" i="6"/>
  <c r="K28" i="6"/>
  <c r="T28" i="6" s="1"/>
  <c r="K27" i="6"/>
  <c r="T27" i="6" s="1"/>
  <c r="J29" i="6"/>
  <c r="S29" i="6" s="1"/>
  <c r="J42" i="2"/>
  <c r="U29" i="6"/>
  <c r="J10" i="4"/>
  <c r="K29" i="6"/>
  <c r="T29" i="6" s="1"/>
  <c r="U100" i="2"/>
  <c r="U109" i="2" s="1"/>
  <c r="U32" i="2"/>
  <c r="U33" i="2" s="1"/>
  <c r="U31" i="2"/>
  <c r="S26" i="6"/>
  <c r="J28" i="6"/>
  <c r="S28" i="6" s="1"/>
  <c r="J27" i="6"/>
  <c r="S27" i="6" s="1"/>
  <c r="J53" i="2"/>
  <c r="K53" i="2"/>
  <c r="T31" i="2"/>
  <c r="T100" i="2"/>
  <c r="T109" i="2" s="1"/>
  <c r="T32" i="2"/>
  <c r="T33" i="2" s="1"/>
  <c r="U53" i="2" l="1"/>
  <c r="L16" i="6"/>
  <c r="J42" i="4"/>
  <c r="J51" i="4" s="1"/>
  <c r="J76" i="4" s="1"/>
  <c r="J79" i="4" s="1"/>
  <c r="U10" i="4"/>
  <c r="S10" i="4"/>
  <c r="S42" i="4" s="1"/>
  <c r="S51" i="4" s="1"/>
  <c r="S76" i="4" s="1"/>
  <c r="S79" i="4" s="1"/>
  <c r="T10" i="4"/>
  <c r="T42" i="4" s="1"/>
  <c r="T51" i="4" s="1"/>
  <c r="T76" i="4" s="1"/>
  <c r="T79" i="4" s="1"/>
  <c r="T53" i="2"/>
  <c r="K16" i="6"/>
  <c r="S53" i="2"/>
  <c r="J16" i="6"/>
  <c r="J19" i="6" l="1"/>
  <c r="S19" i="6" s="1"/>
  <c r="S16" i="6"/>
  <c r="T16" i="6"/>
  <c r="K19" i="6"/>
  <c r="T19" i="6" s="1"/>
  <c r="U42" i="4"/>
  <c r="U51" i="4" s="1"/>
  <c r="K78" i="4"/>
  <c r="K79" i="4" s="1"/>
  <c r="U16" i="6"/>
  <c r="L19" i="6"/>
  <c r="U19" i="6" s="1"/>
  <c r="L78" i="4" l="1"/>
  <c r="L79" i="4" s="1"/>
  <c r="U76" i="4"/>
  <c r="U79" i="4" l="1"/>
  <c r="G131" i="2" l="1"/>
  <c r="Q129" i="2" l="1"/>
  <c r="Q131" i="2" s="1"/>
  <c r="P129" i="2"/>
  <c r="P131" i="2" s="1"/>
  <c r="F131" i="2"/>
  <c r="O129" i="2"/>
  <c r="O131" i="2" s="1"/>
  <c r="I131" i="2"/>
  <c r="K55" i="2" l="1"/>
  <c r="L55" i="2"/>
  <c r="R129" i="2"/>
  <c r="R131" i="2" s="1"/>
  <c r="I55" i="2"/>
  <c r="J55" i="2"/>
  <c r="U55" i="2" l="1"/>
  <c r="L15" i="6"/>
  <c r="L21" i="6" s="1"/>
  <c r="J15" i="6"/>
  <c r="S55" i="2"/>
  <c r="I15" i="6"/>
  <c r="R55" i="2"/>
  <c r="T55" i="2"/>
  <c r="K15" i="6"/>
  <c r="T15" i="6" l="1"/>
  <c r="K21" i="6"/>
  <c r="T21" i="6" s="1"/>
  <c r="S15" i="6"/>
  <c r="J21" i="6"/>
  <c r="S21" i="6" s="1"/>
  <c r="U15" i="6"/>
  <c r="U21" i="6"/>
  <c r="R15" i="6"/>
  <c r="I21" i="6"/>
  <c r="R2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Dinely Paula Belshoff (VIX Matriz)</author>
    <author>tc={7ABC35D3-FD6F-463C-970F-268AB73969B9}</author>
  </authors>
  <commentList>
    <comment ref="A6" authorId="0" shapeId="0" xr:uid="{11E23AEF-FA6B-4709-AD9F-860BBFDEB64B}">
      <text>
        <r>
          <rPr>
            <sz val="9"/>
            <color indexed="81"/>
            <rFont val="Segoe UI"/>
            <family val="2"/>
          </rPr>
          <t>EN or PT</t>
        </r>
      </text>
    </comment>
    <comment ref="D97" authorId="1" shapeId="0" xr:uid="{7ABC35D3-FD6F-463C-970F-268AB73969B9}">
      <text>
        <r>
          <rPr>
            <sz val="11"/>
            <color theme="1"/>
            <rFont val="Calibri"/>
            <family val="2"/>
            <scheme val="minor"/>
          </rPr>
          <t>[Comentário encadeado]
Sua versão do Excel permite que você leia este comentário encadeado, no entanto, as edições serão removidas se o arquivo for aberto em uma versão mais recente do Excel. Saiba mais: https://go.microsoft.com/fwlink/?linkid=870924
Comentário:
    Este valor está fazendo com que o consolidado anual não bata - df 4t22</t>
        </r>
      </text>
    </comment>
  </commentList>
</comments>
</file>

<file path=xl/sharedStrings.xml><?xml version="1.0" encoding="utf-8"?>
<sst xmlns="http://schemas.openxmlformats.org/spreadsheetml/2006/main" count="281" uniqueCount="224">
  <si>
    <t>PT</t>
  </si>
  <si>
    <t>EN</t>
  </si>
  <si>
    <t>1Q22</t>
  </si>
  <si>
    <t>2Q22</t>
  </si>
  <si>
    <t>3Q22</t>
  </si>
  <si>
    <t>4Q22</t>
  </si>
  <si>
    <t>1Q23</t>
  </si>
  <si>
    <t>2Q23</t>
  </si>
  <si>
    <t>3Q23</t>
  </si>
  <si>
    <t>4Q23</t>
  </si>
  <si>
    <t>1Q24</t>
  </si>
  <si>
    <t>2Q24</t>
  </si>
  <si>
    <t>3Q24</t>
  </si>
  <si>
    <t>6M23</t>
  </si>
  <si>
    <t>9M23</t>
  </si>
  <si>
    <t>6M24</t>
  </si>
  <si>
    <t>9M24</t>
  </si>
  <si>
    <t>1T22</t>
  </si>
  <si>
    <t>2T22</t>
  </si>
  <si>
    <t>3T22</t>
  </si>
  <si>
    <t>4T22</t>
  </si>
  <si>
    <t>1T23</t>
  </si>
  <si>
    <t>2T23</t>
  </si>
  <si>
    <t>3T23</t>
  </si>
  <si>
    <t>4T23</t>
  </si>
  <si>
    <t>1T24</t>
  </si>
  <si>
    <t>2T24</t>
  </si>
  <si>
    <t>3T24</t>
  </si>
  <si>
    <t>(Em milhares de reais)</t>
  </si>
  <si>
    <t>RECEITA COM VENDAS E PRESTAÇÃO DE SERVIÇOS</t>
  </si>
  <si>
    <t>Receita com prestação de serviços</t>
  </si>
  <si>
    <t>Receita com vendas</t>
  </si>
  <si>
    <t>Depreciação</t>
  </si>
  <si>
    <t>Margem Bruta</t>
  </si>
  <si>
    <t>DESPESAS (RECEITAS) OPERACIONAIS</t>
  </si>
  <si>
    <t>Outras receitas (despesas) operacionais, líquidas</t>
  </si>
  <si>
    <t>Resultado de equivalência patrimonial</t>
  </si>
  <si>
    <t>EBITDA</t>
  </si>
  <si>
    <t>Margem EBITDA</t>
  </si>
  <si>
    <t>Margem EBIT</t>
  </si>
  <si>
    <t>LUCRO ANTES DOS EFEITOS TRIBUTÁRIOS</t>
  </si>
  <si>
    <t>CUSTOS E DESPESAS OPERACIONAIS</t>
  </si>
  <si>
    <t>Custos (R$ Mil)</t>
  </si>
  <si>
    <t>Mão de obra e encargos</t>
  </si>
  <si>
    <t>Insumos</t>
  </si>
  <si>
    <t>Aluguel de imóveis e equipamentos</t>
  </si>
  <si>
    <t>Serviços de terceiros</t>
  </si>
  <si>
    <t>Total</t>
  </si>
  <si>
    <t>Despesas (R$ Mil)</t>
  </si>
  <si>
    <t>Provisão para contingências</t>
  </si>
  <si>
    <t>INDICADORES PROFORMA</t>
  </si>
  <si>
    <t xml:space="preserve">BALANÇO PATRIMONIAL CONSOLIDADO </t>
  </si>
  <si>
    <t>ATIVO</t>
  </si>
  <si>
    <t>CIRCULANTE</t>
  </si>
  <si>
    <t>Caixa e equivalentes de caixa</t>
  </si>
  <si>
    <t>Contas a receber</t>
  </si>
  <si>
    <t>Estoques</t>
  </si>
  <si>
    <t>Tributos a recuperar</t>
  </si>
  <si>
    <t>Imposto de renda e contribuição social a recuperar</t>
  </si>
  <si>
    <t>Créditos diversos e retenções contratuais</t>
  </si>
  <si>
    <t>Outras contas a receber</t>
  </si>
  <si>
    <t>Despesas antecipadas</t>
  </si>
  <si>
    <t>Operações com derivativos</t>
  </si>
  <si>
    <t>Estoques de veículos e equipamentos</t>
  </si>
  <si>
    <t>ATIVO CIRCULANTE TOTAL</t>
  </si>
  <si>
    <t>NÃO CIRCULANTE</t>
  </si>
  <si>
    <t>Créditos com partes relacionadas</t>
  </si>
  <si>
    <t>Títulos e Valores Mobiliários</t>
  </si>
  <si>
    <t>Imposto de renda e contribuição social diferidos</t>
  </si>
  <si>
    <t>Despesas Antecipadas</t>
  </si>
  <si>
    <t>Depósitos judiciais e outras contas</t>
  </si>
  <si>
    <t>Outros ativos financeiros e Demais Ativos</t>
  </si>
  <si>
    <t>Investimentos</t>
  </si>
  <si>
    <t>Imobilizado</t>
  </si>
  <si>
    <t>Direito de Uso</t>
  </si>
  <si>
    <t>Intangível</t>
  </si>
  <si>
    <t>ATIVO NÃO CIRCULANTE TOTAL</t>
  </si>
  <si>
    <t>ATIVO TOTAL</t>
  </si>
  <si>
    <t>PASSIVO</t>
  </si>
  <si>
    <t>Empréstimos e financiamentos</t>
  </si>
  <si>
    <t xml:space="preserve">Debêntures e Notas comerciais </t>
  </si>
  <si>
    <t>Arrendamento mercantil</t>
  </si>
  <si>
    <t>Fornecedores</t>
  </si>
  <si>
    <t>Obrigações trabalhistas</t>
  </si>
  <si>
    <t>Obrigações tributárias</t>
  </si>
  <si>
    <t>Contas a pagar</t>
  </si>
  <si>
    <t>Imposto de renda e contribuição social a recolher</t>
  </si>
  <si>
    <t>Adiantamento de clientes</t>
  </si>
  <si>
    <t>Dividendos a pagar</t>
  </si>
  <si>
    <t>Operações com Derivativos</t>
  </si>
  <si>
    <t>PASSIVO CIRCULANTE TOTAL</t>
  </si>
  <si>
    <t>PASSIVO NÃO CIRCULANTE TOTAL</t>
  </si>
  <si>
    <t>PATRIMÔNIO LÍQUIDO</t>
  </si>
  <si>
    <t>Capital social</t>
  </si>
  <si>
    <t>Reservas de capital</t>
  </si>
  <si>
    <t>Reservas legais</t>
  </si>
  <si>
    <t>Reservas de lucros</t>
  </si>
  <si>
    <t>Ajustes de Avaliação Patrimonial</t>
  </si>
  <si>
    <t>PATRIMÔNIO LÍQUIDO TOTAL</t>
  </si>
  <si>
    <t>TOTAL DO PASSIVO E DO PATRIMÔNIO LÍQUIDO</t>
  </si>
  <si>
    <t>DEMONSTRAÇÃO DO FLUXO DE CAIXA CONSOLIDADO</t>
  </si>
  <si>
    <t>FLUXO DE CAIXA DE ATIVIDADES OPERACIONAIS</t>
  </si>
  <si>
    <t>LUCRO LÍQUIDO</t>
  </si>
  <si>
    <t>Ajustes para conciliar lucro com caixa gerado pelas atividades operacionais</t>
  </si>
  <si>
    <t>Depreciações e amortizações</t>
  </si>
  <si>
    <t>Depreciação e amortização</t>
  </si>
  <si>
    <t xml:space="preserve">Alienações de ativos imobilizado e intangíveis </t>
  </si>
  <si>
    <t>Alienações de veículos e equipamentos</t>
  </si>
  <si>
    <t>Juros, variações monetárias e cambial sobre empréstimos não realizado</t>
  </si>
  <si>
    <t>Provisão(reversão) para contingências</t>
  </si>
  <si>
    <t>Perda / Recuperação de valores ativos</t>
  </si>
  <si>
    <t>Provisão(reversão) perdas esperadas</t>
  </si>
  <si>
    <t>Despesa/receita de imposto de renda e contribuição social</t>
  </si>
  <si>
    <t>Juros sobre ativo financeiro mantido até o vencimento</t>
  </si>
  <si>
    <t>Variação nos ativos e passivos operacionais</t>
  </si>
  <si>
    <t xml:space="preserve">Contas a receber </t>
  </si>
  <si>
    <t>Outros ativos e passivos circulante e não circulante</t>
  </si>
  <si>
    <t>CAIXA GERADO PELAS ATIVIDADES OPERACIONAIS</t>
  </si>
  <si>
    <t>Imposto de renda e contribuição social pagos</t>
  </si>
  <si>
    <t>Aquisição e renovação de frota de veículos</t>
  </si>
  <si>
    <t>Juros pagos</t>
  </si>
  <si>
    <t>CAIXA LÍQUIDO GERADO PELAS ATIVIDADES OPERACIONAIS</t>
  </si>
  <si>
    <t>FLUXO DE CAIXA DE ATIVIDADES DE INVESTIMENTO</t>
  </si>
  <si>
    <t>Aquisição de outros ativos imobilizado e intangíveis</t>
  </si>
  <si>
    <t>Aporte de capital em controladas</t>
  </si>
  <si>
    <t>Dividendos recebidos</t>
  </si>
  <si>
    <t>Ativos mantidos ate o vencimento</t>
  </si>
  <si>
    <t>Aquisição de controlada, liquido de caixa</t>
  </si>
  <si>
    <t>Baixa de outros investimentos</t>
  </si>
  <si>
    <t>CAIXA LÍQUIDO UTILIZADO NAS ATIVIDADES DE INVESTIMENTO</t>
  </si>
  <si>
    <t>FLUXO DE CAIXA DE ATIVIDADES DE FINANCIAMENTO</t>
  </si>
  <si>
    <t>Captações de empréstimos e financiamentos</t>
  </si>
  <si>
    <t>Dividendos pagos</t>
  </si>
  <si>
    <t>Aumento de capital social</t>
  </si>
  <si>
    <t>CAIXA LÍQUIDO (UTILIZADO) GERADO NAS ATIVIDADES DE FINANCIAMENTO</t>
  </si>
  <si>
    <t>Variação cambial de investimento no exterior</t>
  </si>
  <si>
    <t>AUMENTO (REDUÇÃO) NO CAIXA E EQUIVALENTES DE CAIXA</t>
  </si>
  <si>
    <t>CAIXA E EQUIVALENTES DE CAIXA NO INÍCIO DO PERÍODO</t>
  </si>
  <si>
    <t>CAIXA E EQUIVALENTES DE CAIXA NO FINAL DO PERÍODO</t>
  </si>
  <si>
    <t>INFORMAÇÃO SUPLEMENTAR AO FLUXO DE CAIXA</t>
  </si>
  <si>
    <t>Captações de empréstimos relacionados à aquisição de veículos e IFRS 16</t>
  </si>
  <si>
    <t>IPVA/Licenciamento/Seguros</t>
  </si>
  <si>
    <t>Pedágio/Rastreamento</t>
  </si>
  <si>
    <t xml:space="preserve">Créditos de Pis e Cofins </t>
  </si>
  <si>
    <t>Outros custos</t>
  </si>
  <si>
    <t>Impostos, taxas e outras contribuições</t>
  </si>
  <si>
    <t>Contingência</t>
  </si>
  <si>
    <t>Viagens, refeições e estadias</t>
  </si>
  <si>
    <t>Aluguéis/Comunicação/Água/Energia</t>
  </si>
  <si>
    <t>Informática</t>
  </si>
  <si>
    <t xml:space="preserve">Outras despesas </t>
  </si>
  <si>
    <t>Manutenção da Frota</t>
  </si>
  <si>
    <t>Despesas gerais, administrativas e comerciais</t>
  </si>
  <si>
    <t>RECEITA OPERACIONAL LÍQUIDA</t>
  </si>
  <si>
    <t>CUSTOS COM VENDAS E SERVIÇOS PRESTADOS</t>
  </si>
  <si>
    <t>LUCRO BRUTO</t>
  </si>
  <si>
    <t>LUCRO OPERACIONAL ANTES DO RESULTADO FINANCEIRO (EBIT)</t>
  </si>
  <si>
    <t>RESULTADO FINANCEIRO</t>
  </si>
  <si>
    <t>Receitas financeiras</t>
  </si>
  <si>
    <t>Despesas financeiras</t>
  </si>
  <si>
    <t>IMPOSTO DE RENDA E CONTRIBUIÇÃO SOCIAL</t>
  </si>
  <si>
    <t xml:space="preserve">Corrente </t>
  </si>
  <si>
    <t>Diferido</t>
  </si>
  <si>
    <t>LUCRO LÍQUIDO DO PERÍODO</t>
  </si>
  <si>
    <t>Margem Líquida</t>
  </si>
  <si>
    <t>Custos com venda de ativos</t>
  </si>
  <si>
    <t>Custo Ex-depreciação</t>
  </si>
  <si>
    <t>Custo com Renovação de Frota</t>
  </si>
  <si>
    <t>Outras Provisões</t>
  </si>
  <si>
    <t xml:space="preserve">Operações com instrumentos financeiros derivativos </t>
  </si>
  <si>
    <t>Resultado de juros e variações monetária na aquisição de empresas</t>
  </si>
  <si>
    <t>Receita Bruta (R$ Mil)</t>
  </si>
  <si>
    <t>DEDUÇÕES DA RECEITA</t>
  </si>
  <si>
    <t xml:space="preserve">Juros pagos sobre arrendamento </t>
  </si>
  <si>
    <t>Aplicação /Resgates nos títulos e valores mobiliários</t>
  </si>
  <si>
    <t>Pagamentos passivo de arrendamento</t>
  </si>
  <si>
    <t>DEMONSTRAÇÃO DE RESULTADOS DO EXERCÍCIO</t>
  </si>
  <si>
    <t>Contas a receber com partes relacionadas</t>
  </si>
  <si>
    <t>Outras contas receber</t>
  </si>
  <si>
    <t>ENDIVIDAMENTO</t>
  </si>
  <si>
    <t>Dívida bruta</t>
  </si>
  <si>
    <t>Curto prazo</t>
  </si>
  <si>
    <t>Longo prazo</t>
  </si>
  <si>
    <t>Dívida líquida</t>
  </si>
  <si>
    <t>Despesa Financeira Líquida (UDM)</t>
  </si>
  <si>
    <t>EBITDA (UDM)¹</t>
  </si>
  <si>
    <t>Patrimônio Líquido</t>
  </si>
  <si>
    <t>Dívida Liquida/EBITDA (UDM)</t>
  </si>
  <si>
    <t>Divida Liquida/Patrimonio Líquido</t>
  </si>
  <si>
    <t>EBITDA/Despesa Financ. Liquida (UDM)</t>
  </si>
  <si>
    <t>%</t>
  </si>
  <si>
    <t>Aliquota IR (do mês)</t>
  </si>
  <si>
    <t>Alíquota efetiva IR UDM</t>
  </si>
  <si>
    <t>ROIC³</t>
  </si>
  <si>
    <t>ROE</t>
  </si>
  <si>
    <t>²No 4T22 a Companhia sofreu impactos não-recorrentes de uma baixa contábil de recebíveis atrelados a um processo judicial da Companhia (maiores detalhes nas Notas Explicativas das DFs) e do impairment parcial de recebíveis envolvidos na Recuperação Judicial do cliente Samarco. A a partir do 2T23 é considerado o EBITDA proforma para efeitos de cálculo de covenants.</t>
  </si>
  <si>
    <t>³A partir do 1T22, o ROIC é a - Soma do Lucro Operacional antes do Resultado Financeiro dos últimos 12 meses menos a alíquota de imposto de renda efetiva dos últimos 12 meses dividido pela média do capital empregado (média Dívida Líquida últimos doze meses mais média do Patrimônio Líquido dos últimos doze meses)</t>
  </si>
  <si>
    <t>ROIC Ajustado4</t>
  </si>
  <si>
    <t>4 Desconsidera os efeitos não-recorrentes ocorridos no 4T22 e que afetaram o EBIT.</t>
  </si>
  <si>
    <t>Arrendamento mercantil por direito de uso</t>
  </si>
  <si>
    <t>Débitos com partes relacionadas</t>
  </si>
  <si>
    <t>EBITDA - Consolidado</t>
  </si>
  <si>
    <t>EBEC</t>
  </si>
  <si>
    <t>EBITDA Total</t>
  </si>
  <si>
    <t>¹A a partir do 2T23, considerar o EBITDA proforma para efeitos de cálculo de covenants.</t>
  </si>
  <si>
    <t>EBITDA Proforma - Incorporadas</t>
  </si>
  <si>
    <t>Receitas Financeiras</t>
  </si>
  <si>
    <t>Despesas Financeiras</t>
  </si>
  <si>
    <t>Resultado Financeiro Líquido Total</t>
  </si>
  <si>
    <t xml:space="preserve">Outras Despesas Financeiras não decorrentes de Dívida </t>
  </si>
  <si>
    <t>Despesa Líquida do Serviço da Dívida</t>
  </si>
  <si>
    <t>COMPOSIÇÃO DAS DESPESAS LÍQUIDAS DO SERVIÇO DA DÍVIDA</t>
  </si>
  <si>
    <t>Lucros / Prejuízos Acumulados</t>
  </si>
  <si>
    <t>Saldo de caixa de controlada incorporada</t>
  </si>
  <si>
    <t>Transações com partes relacionadas</t>
  </si>
  <si>
    <t>Capex</t>
  </si>
  <si>
    <t>Pagamento de parcelamento de aquisição de empresas</t>
  </si>
  <si>
    <t>RESULTADO COM VENDAS</t>
  </si>
  <si>
    <t>Magem com Vendas</t>
  </si>
  <si>
    <t>EBITDA de Serviços</t>
  </si>
  <si>
    <t>Margem EBITDA de Serviços</t>
  </si>
  <si>
    <t>Resultado Financeiro para fins de Covenants (UDM, Proforma)</t>
  </si>
  <si>
    <t>EBITDA (UDM, Proforma)²</t>
  </si>
  <si>
    <t>Pagamentos de empréstimos e financiamentos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</si>
</sst>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 #,##0_-;\-* #,##0_-;_-* &quot;-&quot;??_-;_-@_-"/>
    <numFmt numFmtId="166" formatCode="0.0%"/>
    <numFmt numFmtId="167" formatCode="_-* #,##0.0_-;\-* #,##0.0_-;_-* &quot;-&quot;?_-;_-@_-"/>
    <numFmt numFmtId="168" formatCode="_(* #,##0.0_);_(* \(#,##0.0\);_(* &quot;-&quot;_);_(@_)"/>
    <numFmt numFmtId="172" formatCode="_-* #,##0.00_-;\-* #,##0.00_-;_-* &quot;-&quot;?_-;_-@_-"/>
  </numFmts>
  <fonts count="15" x14ac:knownFonts="1">
    <font>
      <sz val="11"/>
      <color theme="1"/>
      <name val="Calibri"/>
      <family val="2"/>
      <scheme val="minor"/>
    </font>
    <font>
      <sz val="11"/>
      <color theme="1"/>
      <name val="Calibri"/>
      <family val="2"/>
      <scheme val="minor"/>
    </font>
    <font>
      <sz val="10"/>
      <name val="Arial"/>
      <family val="2"/>
    </font>
    <font>
      <sz val="9"/>
      <color indexed="81"/>
      <name val="Segoe UI"/>
      <family val="2"/>
    </font>
    <font>
      <sz val="8"/>
      <name val="Calibri"/>
      <family val="2"/>
      <scheme val="minor"/>
    </font>
    <font>
      <b/>
      <sz val="9"/>
      <name val="Arial"/>
      <family val="2"/>
    </font>
    <font>
      <sz val="9"/>
      <name val="Arial"/>
      <family val="2"/>
    </font>
    <font>
      <b/>
      <sz val="9"/>
      <color theme="0"/>
      <name val="Arial"/>
      <family val="2"/>
    </font>
    <font>
      <i/>
      <sz val="9"/>
      <name val="Arial"/>
      <family val="2"/>
    </font>
    <font>
      <i/>
      <sz val="9"/>
      <color rgb="FFFF0000"/>
      <name val="Arial"/>
      <family val="2"/>
    </font>
    <font>
      <sz val="9"/>
      <color theme="1"/>
      <name val="Arial"/>
      <family val="2"/>
    </font>
    <font>
      <sz val="9"/>
      <color theme="0" tint="-4.9989318521683403E-2"/>
      <name val="Arial"/>
      <family val="2"/>
    </font>
    <font>
      <b/>
      <u/>
      <sz val="9"/>
      <name val="Arial"/>
      <family val="2"/>
    </font>
    <font>
      <sz val="9"/>
      <color theme="0" tint="-0.14999847407452621"/>
      <name val="Arial"/>
      <family val="2"/>
    </font>
    <font>
      <b/>
      <sz val="9"/>
      <color theme="0" tint="-0.14999847407452621"/>
      <name val="Arial"/>
      <family val="2"/>
    </font>
  </fonts>
  <fills count="5">
    <fill>
      <patternFill patternType="none"/>
    </fill>
    <fill>
      <patternFill patternType="gray125"/>
    </fill>
    <fill>
      <patternFill patternType="solid">
        <fgColor rgb="FFF6F7FC"/>
        <bgColor indexed="64"/>
      </patternFill>
    </fill>
    <fill>
      <patternFill patternType="solid">
        <fgColor rgb="FFFFFF00"/>
        <bgColor indexed="64"/>
      </patternFill>
    </fill>
    <fill>
      <patternFill patternType="solid">
        <fgColor rgb="FFF15A22"/>
        <bgColor indexed="64"/>
      </patternFill>
    </fill>
  </fills>
  <borders count="5">
    <border>
      <left/>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5" fillId="2" borderId="3" xfId="0" applyFont="1" applyFill="1" applyBorder="1" applyAlignment="1" applyProtection="1">
      <alignment horizontal="left" vertical="center"/>
      <protection hidden="1"/>
    </xf>
    <xf numFmtId="0" fontId="6" fillId="2" borderId="3" xfId="0" applyFont="1" applyFill="1" applyBorder="1" applyAlignment="1" applyProtection="1">
      <alignment horizontal="left" vertical="center" indent="1"/>
      <protection hidden="1"/>
    </xf>
    <xf numFmtId="0" fontId="6" fillId="0" borderId="0" xfId="0" applyFont="1" applyAlignment="1" applyProtection="1">
      <alignment vertical="center"/>
      <protection hidden="1"/>
    </xf>
    <xf numFmtId="164" fontId="6" fillId="0" borderId="0" xfId="2" applyNumberFormat="1" applyFont="1" applyAlignment="1" applyProtection="1">
      <alignment horizontal="center" vertical="center"/>
      <protection hidden="1"/>
    </xf>
    <xf numFmtId="0" fontId="6" fillId="2" borderId="1" xfId="3" applyFont="1" applyFill="1" applyBorder="1" applyAlignment="1" applyProtection="1">
      <alignment vertical="center"/>
      <protection hidden="1"/>
    </xf>
    <xf numFmtId="0" fontId="6" fillId="2" borderId="2" xfId="3" applyFont="1" applyFill="1" applyBorder="1" applyAlignment="1" applyProtection="1">
      <alignment horizontal="center" vertical="center"/>
      <protection hidden="1"/>
    </xf>
    <xf numFmtId="0" fontId="7" fillId="0" borderId="0" xfId="0" applyFont="1" applyAlignment="1" applyProtection="1">
      <alignment vertical="center"/>
      <protection hidden="1"/>
    </xf>
    <xf numFmtId="4" fontId="5" fillId="2" borderId="3" xfId="0" applyNumberFormat="1" applyFont="1" applyFill="1" applyBorder="1" applyAlignment="1" applyProtection="1">
      <alignment vertical="center"/>
      <protection hidden="1"/>
    </xf>
    <xf numFmtId="164" fontId="5" fillId="2" borderId="3" xfId="0" applyNumberFormat="1" applyFont="1" applyFill="1" applyBorder="1" applyAlignment="1" applyProtection="1">
      <alignment horizontal="center" vertical="center"/>
      <protection hidden="1"/>
    </xf>
    <xf numFmtId="4" fontId="5" fillId="0" borderId="0" xfId="0" applyNumberFormat="1" applyFont="1" applyAlignment="1" applyProtection="1">
      <alignment vertical="center"/>
      <protection hidden="1"/>
    </xf>
    <xf numFmtId="167" fontId="6" fillId="2" borderId="3" xfId="0" applyNumberFormat="1" applyFont="1" applyFill="1" applyBorder="1" applyAlignment="1" applyProtection="1">
      <alignment horizontal="left" vertical="center" indent="1"/>
      <protection hidden="1"/>
    </xf>
    <xf numFmtId="164" fontId="6" fillId="2" borderId="3" xfId="0" applyNumberFormat="1" applyFont="1" applyFill="1" applyBorder="1" applyAlignment="1" applyProtection="1">
      <alignment horizontal="center" vertical="center"/>
      <protection hidden="1"/>
    </xf>
    <xf numFmtId="167" fontId="6" fillId="0" borderId="0" xfId="0" applyNumberFormat="1" applyFont="1" applyAlignment="1" applyProtection="1">
      <alignment vertical="center"/>
      <protection hidden="1"/>
    </xf>
    <xf numFmtId="167" fontId="6" fillId="2" borderId="3" xfId="0" applyNumberFormat="1" applyFont="1" applyFill="1" applyBorder="1" applyAlignment="1" applyProtection="1">
      <alignment horizontal="left" vertical="center" indent="2"/>
      <protection hidden="1"/>
    </xf>
    <xf numFmtId="167" fontId="5" fillId="2" borderId="3" xfId="0" applyNumberFormat="1" applyFont="1" applyFill="1" applyBorder="1" applyAlignment="1" applyProtection="1">
      <alignment vertical="center"/>
      <protection hidden="1"/>
    </xf>
    <xf numFmtId="166" fontId="5" fillId="0" borderId="0" xfId="4" applyNumberFormat="1" applyFont="1" applyAlignment="1" applyProtection="1">
      <alignment vertical="center"/>
      <protection hidden="1"/>
    </xf>
    <xf numFmtId="0" fontId="6" fillId="0" borderId="3" xfId="0" applyFont="1" applyBorder="1" applyAlignment="1" applyProtection="1">
      <alignment horizontal="left" vertical="center"/>
      <protection hidden="1"/>
    </xf>
    <xf numFmtId="164" fontId="5" fillId="0" borderId="3" xfId="0" applyNumberFormat="1" applyFont="1" applyBorder="1" applyAlignment="1" applyProtection="1">
      <alignment horizontal="center" vertical="center"/>
      <protection hidden="1"/>
    </xf>
    <xf numFmtId="166" fontId="5" fillId="0" borderId="3" xfId="6" applyNumberFormat="1" applyFont="1" applyBorder="1" applyAlignment="1" applyProtection="1">
      <alignment horizontal="center" vertical="center"/>
      <protection hidden="1"/>
    </xf>
    <xf numFmtId="167" fontId="5" fillId="2" borderId="3" xfId="0" applyNumberFormat="1" applyFont="1" applyFill="1" applyBorder="1" applyAlignment="1" applyProtection="1">
      <alignment horizontal="left" vertical="top"/>
      <protection hidden="1"/>
    </xf>
    <xf numFmtId="167" fontId="5" fillId="0" borderId="0" xfId="0" applyNumberFormat="1" applyFont="1" applyAlignment="1" applyProtection="1">
      <alignment vertical="center"/>
      <protection hidden="1"/>
    </xf>
    <xf numFmtId="167" fontId="5" fillId="2" borderId="4" xfId="0" applyNumberFormat="1" applyFont="1" applyFill="1" applyBorder="1" applyAlignment="1" applyProtection="1">
      <alignment horizontal="left" vertical="top"/>
      <protection hidden="1"/>
    </xf>
    <xf numFmtId="167" fontId="8" fillId="2" borderId="4" xfId="0" applyNumberFormat="1" applyFont="1" applyFill="1" applyBorder="1" applyAlignment="1" applyProtection="1">
      <alignment vertical="center"/>
      <protection hidden="1"/>
    </xf>
    <xf numFmtId="172" fontId="8" fillId="2" borderId="4" xfId="0" applyNumberFormat="1" applyFont="1" applyFill="1" applyBorder="1" applyAlignment="1" applyProtection="1">
      <alignment horizontal="center" vertical="center"/>
      <protection hidden="1"/>
    </xf>
    <xf numFmtId="167" fontId="8" fillId="0" borderId="0" xfId="0" applyNumberFormat="1" applyFont="1" applyAlignment="1" applyProtection="1">
      <alignment vertical="center"/>
      <protection hidden="1"/>
    </xf>
    <xf numFmtId="167" fontId="9" fillId="0" borderId="0" xfId="0" applyNumberFormat="1" applyFont="1" applyAlignment="1" applyProtection="1">
      <alignment vertical="center"/>
      <protection hidden="1"/>
    </xf>
    <xf numFmtId="167" fontId="8" fillId="0" borderId="0" xfId="0" applyNumberFormat="1" applyFont="1" applyAlignment="1" applyProtection="1">
      <alignment horizontal="center" vertical="center"/>
      <protection hidden="1"/>
    </xf>
    <xf numFmtId="172" fontId="9" fillId="0" borderId="0" xfId="0" applyNumberFormat="1" applyFont="1" applyAlignment="1" applyProtection="1">
      <alignment horizontal="center" vertical="center"/>
      <protection hidden="1"/>
    </xf>
    <xf numFmtId="166" fontId="8" fillId="2" borderId="4" xfId="4" applyNumberFormat="1" applyFont="1" applyFill="1" applyBorder="1" applyAlignment="1" applyProtection="1">
      <alignment horizontal="center" vertical="center"/>
      <protection hidden="1"/>
    </xf>
    <xf numFmtId="49" fontId="8" fillId="2" borderId="4" xfId="0" applyNumberFormat="1" applyFont="1" applyFill="1" applyBorder="1" applyAlignment="1" applyProtection="1">
      <alignment vertical="center"/>
      <protection hidden="1"/>
    </xf>
    <xf numFmtId="0" fontId="8" fillId="0" borderId="4" xfId="0" applyFont="1" applyBorder="1" applyAlignment="1" applyProtection="1">
      <alignment vertical="center"/>
      <protection hidden="1"/>
    </xf>
    <xf numFmtId="49" fontId="8" fillId="0" borderId="4" xfId="0" applyNumberFormat="1" applyFont="1" applyBorder="1" applyAlignment="1" applyProtection="1">
      <alignment vertical="center"/>
      <protection hidden="1"/>
    </xf>
    <xf numFmtId="0" fontId="10" fillId="0" borderId="0" xfId="0" applyFont="1"/>
    <xf numFmtId="164" fontId="5" fillId="0" borderId="0" xfId="2" applyNumberFormat="1" applyFont="1" applyAlignment="1" applyProtection="1">
      <alignment horizontal="left" vertical="center"/>
      <protection hidden="1"/>
    </xf>
    <xf numFmtId="0" fontId="11" fillId="0" borderId="0" xfId="0" applyFont="1"/>
    <xf numFmtId="164" fontId="10" fillId="0" borderId="0" xfId="0" applyNumberFormat="1" applyFont="1"/>
    <xf numFmtId="0" fontId="7" fillId="4" borderId="0" xfId="0" applyFont="1" applyFill="1" applyAlignment="1" applyProtection="1">
      <alignment vertical="center"/>
      <protection hidden="1"/>
    </xf>
    <xf numFmtId="164" fontId="7" fillId="4" borderId="0" xfId="2" applyNumberFormat="1" applyFont="1" applyFill="1" applyAlignment="1" applyProtection="1">
      <alignment horizontal="center" vertical="center"/>
      <protection hidden="1"/>
    </xf>
    <xf numFmtId="0" fontId="7" fillId="4" borderId="0" xfId="2" applyFont="1" applyFill="1" applyAlignment="1" applyProtection="1">
      <alignment horizontal="center" vertical="center"/>
      <protection hidden="1"/>
    </xf>
    <xf numFmtId="166" fontId="10" fillId="0" borderId="0" xfId="0" applyNumberFormat="1" applyFont="1"/>
    <xf numFmtId="43" fontId="10" fillId="0" borderId="0" xfId="5" applyFont="1"/>
    <xf numFmtId="0" fontId="6" fillId="2" borderId="3" xfId="0" applyFont="1" applyFill="1" applyBorder="1" applyAlignment="1" applyProtection="1">
      <alignment horizontal="left" vertical="center"/>
      <protection hidden="1"/>
    </xf>
    <xf numFmtId="0" fontId="5" fillId="0" borderId="0" xfId="0" applyFont="1" applyAlignment="1" applyProtection="1">
      <alignment vertical="center"/>
      <protection hidden="1"/>
    </xf>
    <xf numFmtId="164" fontId="6" fillId="2" borderId="3" xfId="0" applyNumberFormat="1" applyFont="1" applyFill="1" applyBorder="1" applyAlignment="1" applyProtection="1">
      <alignment vertical="center"/>
      <protection hidden="1"/>
    </xf>
    <xf numFmtId="165" fontId="6" fillId="2" borderId="3" xfId="5" applyNumberFormat="1" applyFont="1" applyFill="1" applyBorder="1" applyAlignment="1" applyProtection="1">
      <alignment horizontal="center" vertical="center"/>
      <protection hidden="1"/>
    </xf>
    <xf numFmtId="0" fontId="6" fillId="0" borderId="3" xfId="0" applyFont="1" applyBorder="1" applyAlignment="1" applyProtection="1">
      <alignment horizontal="left" vertical="center" indent="1"/>
      <protection hidden="1"/>
    </xf>
    <xf numFmtId="166" fontId="6" fillId="0" borderId="3" xfId="4" applyNumberFormat="1" applyFont="1" applyFill="1" applyBorder="1" applyAlignment="1" applyProtection="1">
      <alignment horizontal="center" vertical="center"/>
      <protection hidden="1"/>
    </xf>
    <xf numFmtId="164" fontId="6" fillId="0" borderId="3" xfId="0" applyNumberFormat="1" applyFont="1" applyBorder="1" applyAlignment="1" applyProtection="1">
      <alignment horizontal="center" vertical="center"/>
      <protection hidden="1"/>
    </xf>
    <xf numFmtId="168" fontId="6" fillId="0" borderId="0" xfId="2" applyNumberFormat="1" applyFont="1" applyAlignment="1" applyProtection="1">
      <alignment horizontal="center" vertical="center"/>
      <protection hidden="1"/>
    </xf>
    <xf numFmtId="1" fontId="7" fillId="4" borderId="0" xfId="5" applyNumberFormat="1" applyFont="1" applyFill="1" applyAlignment="1" applyProtection="1">
      <alignment horizontal="center" vertical="center"/>
      <protection hidden="1"/>
    </xf>
    <xf numFmtId="0" fontId="12" fillId="2" borderId="3" xfId="0" applyFont="1" applyFill="1" applyBorder="1" applyAlignment="1" applyProtection="1">
      <alignment horizontal="left" vertical="center"/>
      <protection hidden="1"/>
    </xf>
    <xf numFmtId="0" fontId="11" fillId="0" borderId="0" xfId="0" applyFont="1" applyAlignment="1" applyProtection="1">
      <alignment vertical="center"/>
      <protection hidden="1"/>
    </xf>
    <xf numFmtId="164" fontId="6" fillId="0" borderId="0" xfId="0" applyNumberFormat="1" applyFont="1" applyAlignment="1" applyProtection="1">
      <alignment horizontal="center" vertical="center"/>
      <protection hidden="1"/>
    </xf>
    <xf numFmtId="164" fontId="13" fillId="0" borderId="0" xfId="0" applyNumberFormat="1" applyFont="1" applyAlignment="1" applyProtection="1">
      <alignment horizontal="center" vertical="center"/>
      <protection hidden="1"/>
    </xf>
    <xf numFmtId="0" fontId="13" fillId="0" borderId="0" xfId="0" applyFont="1" applyAlignment="1" applyProtection="1">
      <alignment vertical="center"/>
      <protection hidden="1"/>
    </xf>
    <xf numFmtId="164" fontId="6" fillId="2" borderId="2" xfId="3" applyNumberFormat="1" applyFont="1" applyFill="1" applyBorder="1" applyAlignment="1" applyProtection="1">
      <alignment horizontal="center" vertical="center"/>
      <protection hidden="1"/>
    </xf>
    <xf numFmtId="164" fontId="7" fillId="0" borderId="0" xfId="0" applyNumberFormat="1" applyFont="1" applyAlignment="1" applyProtection="1">
      <alignment vertical="center"/>
      <protection hidden="1"/>
    </xf>
    <xf numFmtId="0" fontId="5" fillId="2" borderId="1" xfId="3" applyFont="1" applyFill="1" applyBorder="1" applyAlignment="1" applyProtection="1">
      <alignment vertical="center"/>
      <protection hidden="1"/>
    </xf>
    <xf numFmtId="164" fontId="5" fillId="2" borderId="2" xfId="3" applyNumberFormat="1" applyFont="1" applyFill="1" applyBorder="1" applyAlignment="1" applyProtection="1">
      <alignment horizontal="center" vertical="center"/>
      <protection hidden="1"/>
    </xf>
    <xf numFmtId="166" fontId="6" fillId="2" borderId="3" xfId="6" applyNumberFormat="1" applyFont="1" applyFill="1" applyBorder="1" applyAlignment="1" applyProtection="1">
      <alignment horizontal="right" vertical="center"/>
      <protection hidden="1"/>
    </xf>
    <xf numFmtId="166" fontId="13" fillId="0" borderId="0" xfId="0" applyNumberFormat="1" applyFont="1" applyAlignment="1" applyProtection="1">
      <alignment vertical="center"/>
      <protection hidden="1"/>
    </xf>
    <xf numFmtId="165" fontId="6" fillId="2" borderId="3" xfId="5" applyNumberFormat="1" applyFont="1" applyFill="1" applyBorder="1" applyAlignment="1" applyProtection="1">
      <alignment horizontal="left" vertical="center" indent="1"/>
      <protection hidden="1"/>
    </xf>
    <xf numFmtId="166" fontId="6" fillId="0" borderId="3" xfId="4" applyNumberFormat="1" applyFont="1" applyFill="1" applyBorder="1" applyAlignment="1" applyProtection="1">
      <alignment vertical="center"/>
      <protection hidden="1"/>
    </xf>
    <xf numFmtId="166" fontId="6" fillId="2" borderId="3" xfId="4" applyNumberFormat="1" applyFont="1" applyFill="1" applyBorder="1" applyAlignment="1" applyProtection="1">
      <alignment vertical="center"/>
      <protection hidden="1"/>
    </xf>
    <xf numFmtId="166" fontId="6" fillId="3" borderId="3" xfId="4" applyNumberFormat="1" applyFont="1" applyFill="1" applyBorder="1" applyAlignment="1" applyProtection="1">
      <alignment vertical="center"/>
      <protection hidden="1"/>
    </xf>
    <xf numFmtId="164" fontId="5" fillId="3" borderId="3" xfId="0" applyNumberFormat="1" applyFont="1" applyFill="1" applyBorder="1" applyAlignment="1" applyProtection="1">
      <alignment horizontal="center" vertical="center"/>
      <protection hidden="1"/>
    </xf>
    <xf numFmtId="165" fontId="5" fillId="2" borderId="3" xfId="5" applyNumberFormat="1" applyFont="1" applyFill="1" applyBorder="1" applyAlignment="1" applyProtection="1">
      <alignment vertical="center"/>
      <protection hidden="1"/>
    </xf>
    <xf numFmtId="164" fontId="5" fillId="2" borderId="3" xfId="6" applyNumberFormat="1" applyFont="1" applyFill="1" applyBorder="1" applyAlignment="1" applyProtection="1">
      <alignment horizontal="right" vertical="center"/>
      <protection hidden="1"/>
    </xf>
    <xf numFmtId="164" fontId="6" fillId="2" borderId="3" xfId="6" applyNumberFormat="1" applyFont="1" applyFill="1" applyBorder="1" applyAlignment="1" applyProtection="1">
      <alignment horizontal="right" vertical="center"/>
      <protection hidden="1"/>
    </xf>
    <xf numFmtId="165" fontId="5" fillId="2" borderId="3" xfId="5" applyNumberFormat="1" applyFont="1" applyFill="1" applyBorder="1" applyAlignment="1" applyProtection="1">
      <alignment horizontal="right" vertical="center"/>
      <protection hidden="1"/>
    </xf>
    <xf numFmtId="0" fontId="7" fillId="4" borderId="3" xfId="3" applyFont="1" applyFill="1" applyBorder="1" applyAlignment="1" applyProtection="1">
      <alignment vertical="center"/>
      <protection hidden="1"/>
    </xf>
    <xf numFmtId="164" fontId="7" fillId="4" borderId="3" xfId="2" applyNumberFormat="1" applyFont="1" applyFill="1" applyBorder="1" applyAlignment="1" applyProtection="1">
      <alignment horizontal="center" vertical="center"/>
      <protection hidden="1"/>
    </xf>
    <xf numFmtId="1" fontId="7" fillId="4" borderId="3" xfId="2" applyNumberFormat="1" applyFont="1" applyFill="1" applyBorder="1" applyAlignment="1" applyProtection="1">
      <alignment horizontal="center" vertical="center"/>
      <protection hidden="1"/>
    </xf>
    <xf numFmtId="0" fontId="7" fillId="4" borderId="3" xfId="0" applyFont="1" applyFill="1" applyBorder="1" applyAlignment="1" applyProtection="1">
      <alignment vertical="center"/>
      <protection hidden="1"/>
    </xf>
    <xf numFmtId="164" fontId="7" fillId="4" borderId="3" xfId="0" applyNumberFormat="1" applyFont="1" applyFill="1" applyBorder="1" applyAlignment="1" applyProtection="1">
      <alignment horizontal="center" vertical="center"/>
      <protection hidden="1"/>
    </xf>
    <xf numFmtId="0" fontId="14" fillId="0" borderId="0" xfId="0" applyFont="1" applyAlignment="1" applyProtection="1">
      <alignment vertical="center"/>
      <protection hidden="1"/>
    </xf>
    <xf numFmtId="0" fontId="6" fillId="0" borderId="0" xfId="0" applyFont="1" applyAlignment="1" applyProtection="1">
      <alignment horizontal="center" vertical="center"/>
      <protection hidden="1"/>
    </xf>
  </cellXfs>
  <cellStyles count="7">
    <cellStyle name="Normal" xfId="0" builtinId="0"/>
    <cellStyle name="Normal 11" xfId="2" xr:uid="{5F7AD2AB-820F-4880-8388-77454803FEB6}"/>
    <cellStyle name="Normal 24" xfId="3" xr:uid="{92545F42-09CA-4C68-B70D-6C2F1D95755D}"/>
    <cellStyle name="Percent" xfId="4" xr:uid="{53958D5C-881F-4A3D-8A89-2C6EB6FFEC74}"/>
    <cellStyle name="Porcentagem" xfId="6" builtinId="5"/>
    <cellStyle name="Vírgula" xfId="5" builtinId="3"/>
    <cellStyle name="Vírgula 2" xfId="1" xr:uid="{E6CA52AC-5DE1-40E6-9E71-4657B6563A13}"/>
  </cellStyles>
  <dxfs count="0"/>
  <tableStyles count="0" defaultTableStyle="TableStyleMedium2" defaultPivotStyle="PivotStyleLight16"/>
  <colors>
    <mruColors>
      <color rgb="FFF15A22"/>
      <color rgb="FFF6F7FC"/>
      <color rgb="FFEE2A87"/>
      <color rgb="FFEB2D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40" Type="http://schemas.microsoft.com/office/2017/10/relationships/person" Target="persons/person.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85663</xdr:colOff>
      <xdr:row>0</xdr:row>
      <xdr:rowOff>75835</xdr:rowOff>
    </xdr:from>
    <xdr:to>
      <xdr:col>0</xdr:col>
      <xdr:colOff>855592</xdr:colOff>
      <xdr:row>4</xdr:row>
      <xdr:rowOff>96472</xdr:rowOff>
    </xdr:to>
    <xdr:pic>
      <xdr:nvPicPr>
        <xdr:cNvPr id="5" name="Imagem 4">
          <a:extLst>
            <a:ext uri="{FF2B5EF4-FFF2-40B4-BE49-F238E27FC236}">
              <a16:creationId xmlns:a16="http://schemas.microsoft.com/office/drawing/2014/main" id="{BE2648BB-DAC5-2255-5671-A2A217556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63" y="75835"/>
          <a:ext cx="787074" cy="774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86052</xdr:colOff>
      <xdr:row>0</xdr:row>
      <xdr:rowOff>80170</xdr:rowOff>
    </xdr:from>
    <xdr:to>
      <xdr:col>0</xdr:col>
      <xdr:colOff>859156</xdr:colOff>
      <xdr:row>4</xdr:row>
      <xdr:rowOff>38100</xdr:rowOff>
    </xdr:to>
    <xdr:pic>
      <xdr:nvPicPr>
        <xdr:cNvPr id="4" name="Imagem 3">
          <a:extLst>
            <a:ext uri="{FF2B5EF4-FFF2-40B4-BE49-F238E27FC236}">
              <a16:creationId xmlns:a16="http://schemas.microsoft.com/office/drawing/2014/main" id="{A2D5F268-A064-4849-9A6B-83489A0AC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52" y="80170"/>
          <a:ext cx="783899" cy="751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87314</xdr:colOff>
      <xdr:row>0</xdr:row>
      <xdr:rowOff>74086</xdr:rowOff>
    </xdr:from>
    <xdr:to>
      <xdr:col>0</xdr:col>
      <xdr:colOff>856608</xdr:colOff>
      <xdr:row>4</xdr:row>
      <xdr:rowOff>54258</xdr:rowOff>
    </xdr:to>
    <xdr:pic>
      <xdr:nvPicPr>
        <xdr:cNvPr id="4" name="Imagem 3">
          <a:extLst>
            <a:ext uri="{FF2B5EF4-FFF2-40B4-BE49-F238E27FC236}">
              <a16:creationId xmlns:a16="http://schemas.microsoft.com/office/drawing/2014/main" id="{CE040187-9C79-4FBA-81E4-4B85A131D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14" y="74086"/>
          <a:ext cx="783899" cy="762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85724</xdr:colOff>
      <xdr:row>0</xdr:row>
      <xdr:rowOff>69850</xdr:rowOff>
    </xdr:from>
    <xdr:to>
      <xdr:col>0</xdr:col>
      <xdr:colOff>858828</xdr:colOff>
      <xdr:row>4</xdr:row>
      <xdr:rowOff>60182</xdr:rowOff>
    </xdr:to>
    <xdr:pic>
      <xdr:nvPicPr>
        <xdr:cNvPr id="3" name="Imagem 2">
          <a:extLst>
            <a:ext uri="{FF2B5EF4-FFF2-40B4-BE49-F238E27FC236}">
              <a16:creationId xmlns:a16="http://schemas.microsoft.com/office/drawing/2014/main" id="{B616FEB0-8CCA-4FCC-BEDE-CD59AE396A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4" y="69850"/>
          <a:ext cx="769294" cy="7802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ia Eduarda Santos Ferreira (VIX Matriz)" id="{6C8DED25-7DFF-481E-974C-DCA10C178CB1}" userId="S::MariaSantos@aguiabranca.com.br::ecb208d5-283f-4c05-9b65-d48318a54ed4" providerId="AD"/>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7" dT="2024-01-24T18:36:21.34" personId="{6C8DED25-7DFF-481E-974C-DCA10C178CB1}" id="{7ABC35D3-FD6F-463C-970F-268AB73969B9}">
    <text>Este valor está fazendo com que o consolidado anual não bata - df 4t22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5B5D-CB7A-4CE8-9DB7-BCD2C1D5FCC8}">
  <sheetPr codeName="Planilha1">
    <tabColor rgb="FFF15A22"/>
  </sheetPr>
  <dimension ref="A1:AG132"/>
  <sheetViews>
    <sheetView showGridLines="0" tabSelected="1" zoomScale="80" zoomScaleNormal="80" workbookViewId="0">
      <pane xSplit="1" ySplit="7" topLeftCell="E8" activePane="bottomRight" state="frozen"/>
      <selection pane="topRight" activeCell="B1" sqref="B1"/>
      <selection pane="bottomLeft" activeCell="A8" sqref="A8"/>
      <selection pane="bottomRight" activeCell="E8" sqref="E8"/>
    </sheetView>
  </sheetViews>
  <sheetFormatPr defaultColWidth="7" defaultRowHeight="14.5" outlineLevelRow="1" outlineLevelCol="2" x14ac:dyDescent="0.35"/>
  <cols>
    <col min="1" max="1" width="50.36328125" style="3" customWidth="1"/>
    <col min="2" max="4" width="13.36328125" style="53" hidden="1" customWidth="1" outlineLevel="1"/>
    <col min="5" max="5" width="13.36328125" style="53" customWidth="1" collapsed="1"/>
    <col min="6" max="8" width="13.36328125" style="53" hidden="1" customWidth="1" outlineLevel="1"/>
    <col min="9" max="9" width="13.36328125" style="53" customWidth="1" collapsed="1"/>
    <col min="10" max="12" width="13.36328125" style="53" customWidth="1" outlineLevel="1"/>
    <col min="13" max="13" width="2.36328125" style="3" customWidth="1"/>
    <col min="14" max="14" width="13.36328125" style="77" customWidth="1"/>
    <col min="15" max="17" width="13.36328125" style="77" hidden="1" customWidth="1" outlineLevel="1"/>
    <col min="18" max="18" width="13.36328125" style="77" bestFit="1" customWidth="1" collapsed="1"/>
    <col min="19" max="21" width="13.36328125" style="77" customWidth="1" outlineLevel="2"/>
    <col min="22" max="22" width="13.36328125" bestFit="1" customWidth="1"/>
    <col min="23" max="35" width="11.36328125" customWidth="1"/>
    <col min="37" max="38" width="11.36328125" customWidth="1"/>
  </cols>
  <sheetData>
    <row r="1" spans="1:21" ht="15" customHeight="1" x14ac:dyDescent="0.35">
      <c r="A1" s="52" t="s">
        <v>0</v>
      </c>
      <c r="N1" s="53"/>
      <c r="O1" s="53"/>
      <c r="P1" s="53"/>
      <c r="Q1" s="53"/>
      <c r="R1" s="53"/>
      <c r="S1" s="53"/>
      <c r="T1" s="53"/>
      <c r="U1" s="53"/>
    </row>
    <row r="2" spans="1:21" ht="15" customHeight="1" x14ac:dyDescent="0.35">
      <c r="A2" s="52" t="s">
        <v>1</v>
      </c>
      <c r="N2" s="53"/>
      <c r="O2" s="53"/>
      <c r="P2" s="53"/>
      <c r="Q2" s="53"/>
      <c r="R2" s="53"/>
      <c r="S2" s="53"/>
      <c r="T2" s="53"/>
      <c r="U2" s="53"/>
    </row>
    <row r="3" spans="1:21" ht="15" customHeight="1" x14ac:dyDescent="0.35">
      <c r="N3" s="53"/>
      <c r="O3" s="53"/>
      <c r="P3" s="53"/>
      <c r="Q3" s="53"/>
      <c r="R3" s="53"/>
      <c r="S3" s="53"/>
      <c r="T3" s="53"/>
      <c r="U3" s="53"/>
    </row>
    <row r="4" spans="1:21" ht="15" customHeight="1" x14ac:dyDescent="0.35">
      <c r="N4" s="53"/>
      <c r="O4" s="53"/>
      <c r="P4" s="53"/>
      <c r="Q4" s="53"/>
      <c r="R4" s="53"/>
      <c r="S4" s="53"/>
      <c r="T4" s="53"/>
      <c r="U4" s="53"/>
    </row>
    <row r="5" spans="1:21" ht="15" customHeight="1" x14ac:dyDescent="0.35">
      <c r="A5" s="43"/>
      <c r="B5" s="54" t="s">
        <v>2</v>
      </c>
      <c r="C5" s="54" t="s">
        <v>3</v>
      </c>
      <c r="D5" s="54" t="s">
        <v>4</v>
      </c>
      <c r="E5" s="54" t="s">
        <v>5</v>
      </c>
      <c r="F5" s="54" t="s">
        <v>6</v>
      </c>
      <c r="G5" s="54" t="s">
        <v>7</v>
      </c>
      <c r="H5" s="54" t="s">
        <v>8</v>
      </c>
      <c r="I5" s="54" t="s">
        <v>9</v>
      </c>
      <c r="J5" s="54" t="s">
        <v>10</v>
      </c>
      <c r="K5" s="54" t="s">
        <v>11</v>
      </c>
      <c r="L5" s="54" t="s">
        <v>12</v>
      </c>
      <c r="M5" s="55"/>
      <c r="N5" s="54">
        <v>2022</v>
      </c>
      <c r="O5" s="54" t="s">
        <v>6</v>
      </c>
      <c r="P5" s="54" t="s">
        <v>13</v>
      </c>
      <c r="Q5" s="54" t="s">
        <v>14</v>
      </c>
      <c r="R5" s="54">
        <v>2023</v>
      </c>
      <c r="S5" s="54" t="s">
        <v>10</v>
      </c>
      <c r="T5" s="54" t="s">
        <v>15</v>
      </c>
      <c r="U5" s="54" t="s">
        <v>16</v>
      </c>
    </row>
    <row r="6" spans="1:21" ht="15" customHeight="1" x14ac:dyDescent="0.35">
      <c r="A6" s="52" t="s">
        <v>0</v>
      </c>
      <c r="B6" s="54" t="s">
        <v>17</v>
      </c>
      <c r="C6" s="54" t="s">
        <v>18</v>
      </c>
      <c r="D6" s="54" t="s">
        <v>19</v>
      </c>
      <c r="E6" s="54" t="s">
        <v>20</v>
      </c>
      <c r="F6" s="54" t="s">
        <v>21</v>
      </c>
      <c r="G6" s="54" t="s">
        <v>22</v>
      </c>
      <c r="H6" s="54" t="s">
        <v>23</v>
      </c>
      <c r="I6" s="54" t="s">
        <v>24</v>
      </c>
      <c r="J6" s="54" t="s">
        <v>25</v>
      </c>
      <c r="K6" s="54" t="s">
        <v>26</v>
      </c>
      <c r="L6" s="54" t="s">
        <v>27</v>
      </c>
      <c r="M6" s="55"/>
      <c r="N6" s="54">
        <v>2022</v>
      </c>
      <c r="O6" s="54" t="s">
        <v>21</v>
      </c>
      <c r="P6" s="54" t="s">
        <v>13</v>
      </c>
      <c r="Q6" s="54" t="s">
        <v>14</v>
      </c>
      <c r="R6" s="54">
        <v>2023</v>
      </c>
      <c r="S6" s="54" t="s">
        <v>25</v>
      </c>
      <c r="T6" s="54" t="s">
        <v>15</v>
      </c>
      <c r="U6" s="54" t="s">
        <v>16</v>
      </c>
    </row>
    <row r="7" spans="1:21" ht="15" customHeight="1" x14ac:dyDescent="0.35">
      <c r="A7" s="37" t="s">
        <v>176</v>
      </c>
      <c r="B7" s="39" t="str">
        <f t="shared" ref="B7:R7" si="0">IF($A$6="PT",B$6,B$5)</f>
        <v>1T22</v>
      </c>
      <c r="C7" s="39" t="str">
        <f t="shared" si="0"/>
        <v>2T22</v>
      </c>
      <c r="D7" s="39" t="str">
        <f t="shared" si="0"/>
        <v>3T22</v>
      </c>
      <c r="E7" s="39" t="str">
        <f t="shared" si="0"/>
        <v>4T22</v>
      </c>
      <c r="F7" s="39" t="str">
        <f t="shared" si="0"/>
        <v>1T23</v>
      </c>
      <c r="G7" s="39" t="str">
        <f t="shared" si="0"/>
        <v>2T23</v>
      </c>
      <c r="H7" s="39" t="str">
        <f t="shared" si="0"/>
        <v>3T23</v>
      </c>
      <c r="I7" s="39" t="str">
        <f t="shared" si="0"/>
        <v>4T23</v>
      </c>
      <c r="J7" s="39" t="str">
        <f t="shared" si="0"/>
        <v>1T24</v>
      </c>
      <c r="K7" s="39" t="str">
        <f t="shared" si="0"/>
        <v>2T24</v>
      </c>
      <c r="L7" s="39" t="str">
        <f t="shared" si="0"/>
        <v>3T24</v>
      </c>
      <c r="M7" s="7"/>
      <c r="N7" s="39">
        <f t="shared" si="0"/>
        <v>2022</v>
      </c>
      <c r="O7" s="39" t="str">
        <f t="shared" si="0"/>
        <v>1T23</v>
      </c>
      <c r="P7" s="39" t="str">
        <f t="shared" si="0"/>
        <v>6M23</v>
      </c>
      <c r="Q7" s="39" t="str">
        <f t="shared" si="0"/>
        <v>9M23</v>
      </c>
      <c r="R7" s="39">
        <f t="shared" si="0"/>
        <v>2023</v>
      </c>
      <c r="S7" s="39" t="str">
        <f>IF($A$6="PT",S$6,S$5)</f>
        <v>1T24</v>
      </c>
      <c r="T7" s="39" t="str">
        <f>IF($A$6="PT",T$6,T$5)</f>
        <v>6M24</v>
      </c>
      <c r="U7" s="39" t="str">
        <f>IF($A$6="PT",U$6,U$5)</f>
        <v>9M24</v>
      </c>
    </row>
    <row r="8" spans="1:21" ht="15" customHeight="1" thickBot="1" x14ac:dyDescent="0.4">
      <c r="A8" s="5" t="s">
        <v>28</v>
      </c>
      <c r="B8" s="6"/>
      <c r="C8" s="6"/>
      <c r="D8" s="6"/>
      <c r="E8" s="6"/>
      <c r="F8" s="56"/>
      <c r="G8" s="56"/>
      <c r="H8" s="56"/>
      <c r="I8" s="56"/>
      <c r="J8" s="56"/>
      <c r="K8" s="56"/>
      <c r="L8" s="56"/>
      <c r="M8" s="55"/>
      <c r="N8" s="6"/>
      <c r="O8" s="6"/>
      <c r="P8" s="6"/>
      <c r="Q8" s="6"/>
      <c r="R8" s="6"/>
      <c r="S8" s="6"/>
      <c r="T8" s="6"/>
      <c r="U8" s="6"/>
    </row>
    <row r="9" spans="1:21" ht="15" customHeight="1" thickTop="1" thickBot="1" x14ac:dyDescent="0.4">
      <c r="A9" s="37" t="s">
        <v>171</v>
      </c>
      <c r="B9" s="38" t="str">
        <f t="shared" ref="B9:R9" si="1">B$7</f>
        <v>1T22</v>
      </c>
      <c r="C9" s="38" t="str">
        <f t="shared" si="1"/>
        <v>2T22</v>
      </c>
      <c r="D9" s="38" t="str">
        <f t="shared" si="1"/>
        <v>3T22</v>
      </c>
      <c r="E9" s="38" t="str">
        <f t="shared" si="1"/>
        <v>4T22</v>
      </c>
      <c r="F9" s="38" t="str">
        <f t="shared" si="1"/>
        <v>1T23</v>
      </c>
      <c r="G9" s="38" t="str">
        <f t="shared" si="1"/>
        <v>2T23</v>
      </c>
      <c r="H9" s="38" t="str">
        <f t="shared" si="1"/>
        <v>3T23</v>
      </c>
      <c r="I9" s="38" t="str">
        <f t="shared" si="1"/>
        <v>4T23</v>
      </c>
      <c r="J9" s="38" t="str">
        <f t="shared" si="1"/>
        <v>1T24</v>
      </c>
      <c r="K9" s="38" t="str">
        <f t="shared" si="1"/>
        <v>2T24</v>
      </c>
      <c r="L9" s="38" t="str">
        <f t="shared" si="1"/>
        <v>3T24</v>
      </c>
      <c r="M9" s="57"/>
      <c r="N9" s="39">
        <f t="shared" si="1"/>
        <v>2022</v>
      </c>
      <c r="O9" s="39" t="str">
        <f t="shared" si="1"/>
        <v>1T23</v>
      </c>
      <c r="P9" s="39" t="str">
        <f t="shared" si="1"/>
        <v>6M23</v>
      </c>
      <c r="Q9" s="39" t="str">
        <f t="shared" si="1"/>
        <v>9M23</v>
      </c>
      <c r="R9" s="39">
        <f t="shared" si="1"/>
        <v>2023</v>
      </c>
      <c r="S9" s="39" t="str">
        <f>S$7</f>
        <v>1T24</v>
      </c>
      <c r="T9" s="39" t="str">
        <f>T$7</f>
        <v>6M24</v>
      </c>
      <c r="U9" s="39" t="str">
        <f>U$7</f>
        <v>9M24</v>
      </c>
    </row>
    <row r="10" spans="1:21" ht="15" customHeight="1" thickTop="1" thickBot="1" x14ac:dyDescent="0.4">
      <c r="A10" s="58" t="s">
        <v>29</v>
      </c>
      <c r="B10" s="9">
        <f>B11+B12</f>
        <v>83918</v>
      </c>
      <c r="C10" s="9">
        <f t="shared" ref="C10:E10" si="2">C11+C12</f>
        <v>106849</v>
      </c>
      <c r="D10" s="9">
        <f t="shared" si="2"/>
        <v>125868</v>
      </c>
      <c r="E10" s="9">
        <f t="shared" si="2"/>
        <v>123129</v>
      </c>
      <c r="F10" s="9">
        <f>F11+F12</f>
        <v>142873</v>
      </c>
      <c r="G10" s="9">
        <f>G11+G12</f>
        <v>257995</v>
      </c>
      <c r="H10" s="9">
        <f>H11+H12</f>
        <v>330795</v>
      </c>
      <c r="I10" s="9">
        <f>I11+I12</f>
        <v>300031</v>
      </c>
      <c r="J10" s="9">
        <f t="shared" ref="J10:L10" si="3">J11+J12</f>
        <v>281095</v>
      </c>
      <c r="K10" s="9">
        <f t="shared" si="3"/>
        <v>287710</v>
      </c>
      <c r="L10" s="9">
        <f t="shared" si="3"/>
        <v>281652</v>
      </c>
      <c r="M10" s="55"/>
      <c r="N10" s="59">
        <f>SUM(B10:E10)</f>
        <v>439764</v>
      </c>
      <c r="O10" s="59">
        <f>F10</f>
        <v>142873</v>
      </c>
      <c r="P10" s="59">
        <f>SUM(F10:G10)</f>
        <v>400868</v>
      </c>
      <c r="Q10" s="59">
        <f>SUM(F10:H10)</f>
        <v>731663</v>
      </c>
      <c r="R10" s="59">
        <f>SUM(F10:I10)</f>
        <v>1031694</v>
      </c>
      <c r="S10" s="59">
        <f>J10</f>
        <v>281095</v>
      </c>
      <c r="T10" s="59">
        <f>SUM(J10:K10)</f>
        <v>568805</v>
      </c>
      <c r="U10" s="59">
        <f>SUM(J10:L10)</f>
        <v>850457</v>
      </c>
    </row>
    <row r="11" spans="1:21" ht="15" customHeight="1" thickTop="1" thickBot="1" x14ac:dyDescent="0.4">
      <c r="A11" s="2" t="s">
        <v>30</v>
      </c>
      <c r="B11" s="12">
        <v>61066</v>
      </c>
      <c r="C11" s="12">
        <v>71838</v>
      </c>
      <c r="D11" s="12">
        <v>77188</v>
      </c>
      <c r="E11" s="12">
        <v>87294</v>
      </c>
      <c r="F11" s="12">
        <v>97787</v>
      </c>
      <c r="G11" s="12">
        <v>167959</v>
      </c>
      <c r="H11" s="12">
        <v>177496</v>
      </c>
      <c r="I11" s="12">
        <v>182794</v>
      </c>
      <c r="J11" s="12">
        <v>180490</v>
      </c>
      <c r="K11" s="12">
        <v>176367</v>
      </c>
      <c r="L11" s="12">
        <v>173772</v>
      </c>
      <c r="M11" s="55"/>
      <c r="N11" s="56">
        <f>SUM(B11:E11)</f>
        <v>297386</v>
      </c>
      <c r="O11" s="56">
        <f>F11</f>
        <v>97787</v>
      </c>
      <c r="P11" s="56">
        <f>SUM(F11:G11)</f>
        <v>265746</v>
      </c>
      <c r="Q11" s="56">
        <f>SUM(F11:H11)</f>
        <v>443242</v>
      </c>
      <c r="R11" s="56">
        <f>SUM(F11:I11)</f>
        <v>626036</v>
      </c>
      <c r="S11" s="56">
        <f>J11</f>
        <v>180490</v>
      </c>
      <c r="T11" s="56">
        <f>SUM(J11:K11)</f>
        <v>356857</v>
      </c>
      <c r="U11" s="56">
        <f>SUM(J11:L11)</f>
        <v>530629</v>
      </c>
    </row>
    <row r="12" spans="1:21" ht="15" customHeight="1" thickTop="1" thickBot="1" x14ac:dyDescent="0.4">
      <c r="A12" s="2" t="s">
        <v>31</v>
      </c>
      <c r="B12" s="12">
        <v>22852</v>
      </c>
      <c r="C12" s="12">
        <v>35011</v>
      </c>
      <c r="D12" s="12">
        <v>48680</v>
      </c>
      <c r="E12" s="12">
        <v>35835</v>
      </c>
      <c r="F12" s="12">
        <v>45086</v>
      </c>
      <c r="G12" s="12">
        <v>90036</v>
      </c>
      <c r="H12" s="12">
        <v>153299</v>
      </c>
      <c r="I12" s="12">
        <v>117237</v>
      </c>
      <c r="J12" s="12">
        <v>100605</v>
      </c>
      <c r="K12" s="12">
        <v>111343</v>
      </c>
      <c r="L12" s="12">
        <v>107880</v>
      </c>
      <c r="M12" s="55"/>
      <c r="N12" s="56">
        <f>SUM(B12:E12)</f>
        <v>142378</v>
      </c>
      <c r="O12" s="56">
        <f>F12</f>
        <v>45086</v>
      </c>
      <c r="P12" s="56">
        <f>SUM(F12:G12)</f>
        <v>135122</v>
      </c>
      <c r="Q12" s="56">
        <f>SUM(F12:H12)</f>
        <v>288421</v>
      </c>
      <c r="R12" s="56">
        <f>SUM(F12:I12)</f>
        <v>405658</v>
      </c>
      <c r="S12" s="56">
        <f>J12</f>
        <v>100605</v>
      </c>
      <c r="T12" s="56">
        <f>SUM(J12:K12)</f>
        <v>211948</v>
      </c>
      <c r="U12" s="56">
        <f>SUM(J12:L12)</f>
        <v>319828</v>
      </c>
    </row>
    <row r="13" spans="1:21" ht="15" customHeight="1" thickTop="1" thickBot="1" x14ac:dyDescent="0.4">
      <c r="A13" s="1" t="s">
        <v>172</v>
      </c>
      <c r="B13" s="9">
        <v>-5664</v>
      </c>
      <c r="C13" s="9">
        <v>-6648</v>
      </c>
      <c r="D13" s="9">
        <v>-7143</v>
      </c>
      <c r="E13" s="9">
        <v>-8078</v>
      </c>
      <c r="F13" s="9">
        <v>-9048</v>
      </c>
      <c r="G13" s="9">
        <v>-15863</v>
      </c>
      <c r="H13" s="9">
        <v>-16913</v>
      </c>
      <c r="I13" s="9">
        <v>-20369</v>
      </c>
      <c r="J13" s="9">
        <v>-18021</v>
      </c>
      <c r="K13" s="9">
        <v>-17066</v>
      </c>
      <c r="L13" s="9">
        <v>-17180</v>
      </c>
      <c r="M13" s="55"/>
      <c r="N13" s="59">
        <f>SUM(B13:E13)</f>
        <v>-27533</v>
      </c>
      <c r="O13" s="59">
        <f>F13</f>
        <v>-9048</v>
      </c>
      <c r="P13" s="59">
        <f>SUM(F13:G13)</f>
        <v>-24911</v>
      </c>
      <c r="Q13" s="59">
        <f>SUM(F13:H13)</f>
        <v>-41824</v>
      </c>
      <c r="R13" s="59">
        <f>SUM(F13:I13)</f>
        <v>-62193</v>
      </c>
      <c r="S13" s="59">
        <f>J13</f>
        <v>-18021</v>
      </c>
      <c r="T13" s="59">
        <f>SUM(J13:K13)</f>
        <v>-35087</v>
      </c>
      <c r="U13" s="59">
        <f>SUM(J13:L13)</f>
        <v>-52267</v>
      </c>
    </row>
    <row r="14" spans="1:21" ht="15" customHeight="1" thickTop="1" thickBot="1" x14ac:dyDescent="0.4">
      <c r="A14" s="1" t="s">
        <v>153</v>
      </c>
      <c r="B14" s="9">
        <f t="shared" ref="B14:E14" si="4">B10+B13</f>
        <v>78254</v>
      </c>
      <c r="C14" s="9">
        <f t="shared" si="4"/>
        <v>100201</v>
      </c>
      <c r="D14" s="9">
        <f t="shared" si="4"/>
        <v>118725</v>
      </c>
      <c r="E14" s="9">
        <f t="shared" si="4"/>
        <v>115051</v>
      </c>
      <c r="F14" s="9">
        <f>F10+F13</f>
        <v>133825</v>
      </c>
      <c r="G14" s="9">
        <f>G10+G13</f>
        <v>242132</v>
      </c>
      <c r="H14" s="9">
        <f>H10+H13</f>
        <v>313882</v>
      </c>
      <c r="I14" s="9">
        <f>I10+I13</f>
        <v>279662</v>
      </c>
      <c r="J14" s="9">
        <f t="shared" ref="J14:L14" si="5">J10+J13</f>
        <v>263074</v>
      </c>
      <c r="K14" s="9">
        <f t="shared" si="5"/>
        <v>270644</v>
      </c>
      <c r="L14" s="9">
        <f t="shared" si="5"/>
        <v>264472</v>
      </c>
      <c r="M14" s="55"/>
      <c r="N14" s="59">
        <f>SUM(B14:E14)</f>
        <v>412231</v>
      </c>
      <c r="O14" s="59">
        <f>F14</f>
        <v>133825</v>
      </c>
      <c r="P14" s="59">
        <f>SUM(F14:G14)</f>
        <v>375957</v>
      </c>
      <c r="Q14" s="59">
        <f>SUM(F14:H14)</f>
        <v>689839</v>
      </c>
      <c r="R14" s="59">
        <f>SUM(F14:I14)</f>
        <v>969501</v>
      </c>
      <c r="S14" s="59">
        <f>J14</f>
        <v>263074</v>
      </c>
      <c r="T14" s="59">
        <f>T10+T13</f>
        <v>533718</v>
      </c>
      <c r="U14" s="59">
        <f t="shared" ref="U14" si="6">U10+U13</f>
        <v>798190</v>
      </c>
    </row>
    <row r="15" spans="1:21" ht="15" customHeight="1" thickTop="1" thickBot="1" x14ac:dyDescent="0.4">
      <c r="A15" s="1" t="s">
        <v>154</v>
      </c>
      <c r="B15" s="9">
        <f t="shared" ref="B15:I15" si="7">SUM(B16:B18)</f>
        <v>-43546</v>
      </c>
      <c r="C15" s="9">
        <f t="shared" si="7"/>
        <v>-62746</v>
      </c>
      <c r="D15" s="9">
        <f t="shared" si="7"/>
        <v>-83955</v>
      </c>
      <c r="E15" s="9">
        <f t="shared" si="7"/>
        <v>-69692</v>
      </c>
      <c r="F15" s="9">
        <f t="shared" si="7"/>
        <v>-84305</v>
      </c>
      <c r="G15" s="9">
        <f t="shared" si="7"/>
        <v>-156534</v>
      </c>
      <c r="H15" s="9">
        <f t="shared" si="7"/>
        <v>-227223</v>
      </c>
      <c r="I15" s="9">
        <f t="shared" si="7"/>
        <v>-211666</v>
      </c>
      <c r="J15" s="9">
        <f>SUM(J16:J18)</f>
        <v>-207867</v>
      </c>
      <c r="K15" s="9">
        <f>SUM(K16:K18)</f>
        <v>-216493</v>
      </c>
      <c r="L15" s="9">
        <v>-215480</v>
      </c>
      <c r="M15" s="55"/>
      <c r="N15" s="59">
        <f>SUM(B15:E15)</f>
        <v>-259939</v>
      </c>
      <c r="O15" s="59">
        <f>F15</f>
        <v>-84305</v>
      </c>
      <c r="P15" s="59">
        <f>SUM(F15:G15)</f>
        <v>-240839</v>
      </c>
      <c r="Q15" s="59">
        <f>SUM(F15:H15)</f>
        <v>-468062</v>
      </c>
      <c r="R15" s="59">
        <f>SUM(F15:I15)</f>
        <v>-679728</v>
      </c>
      <c r="S15" s="59">
        <f>J15</f>
        <v>-207867</v>
      </c>
      <c r="T15" s="59">
        <f>SUM(T16:T18)</f>
        <v>-424360</v>
      </c>
      <c r="U15" s="59">
        <f>SUM(U16:U18)</f>
        <v>-639840</v>
      </c>
    </row>
    <row r="16" spans="1:21" ht="15" customHeight="1" thickTop="1" thickBot="1" x14ac:dyDescent="0.4">
      <c r="A16" s="2" t="s">
        <v>166</v>
      </c>
      <c r="B16" s="12">
        <f>B85-B84-B76</f>
        <v>-14363</v>
      </c>
      <c r="C16" s="12">
        <f>C85-C84-C76</f>
        <v>-21147</v>
      </c>
      <c r="D16" s="12">
        <f t="shared" ref="D16:I16" si="8">D85-D84-D76</f>
        <v>-27411</v>
      </c>
      <c r="E16" s="12">
        <f t="shared" ref="E16" si="9">E85-E84-E76</f>
        <v>-19669</v>
      </c>
      <c r="F16" s="12">
        <f t="shared" si="8"/>
        <v>-24523</v>
      </c>
      <c r="G16" s="12">
        <f>G85-G84-G76</f>
        <v>-49111</v>
      </c>
      <c r="H16" s="12">
        <f t="shared" si="8"/>
        <v>-50892</v>
      </c>
      <c r="I16" s="12">
        <f t="shared" si="8"/>
        <v>-39545</v>
      </c>
      <c r="J16" s="12">
        <f>J85-J84-J76</f>
        <v>-42293</v>
      </c>
      <c r="K16" s="12">
        <f t="shared" ref="K16:L16" si="10">K85-K84-K76</f>
        <v>-48713</v>
      </c>
      <c r="L16" s="12">
        <f t="shared" si="10"/>
        <v>-45377</v>
      </c>
      <c r="M16" s="55"/>
      <c r="N16" s="56">
        <f>SUM(B16:E16)</f>
        <v>-82590</v>
      </c>
      <c r="O16" s="56">
        <f>F16</f>
        <v>-24523</v>
      </c>
      <c r="P16" s="56">
        <f>SUM(F16:G16)</f>
        <v>-73634</v>
      </c>
      <c r="Q16" s="56">
        <f>SUM(F16:H16)</f>
        <v>-124526</v>
      </c>
      <c r="R16" s="56">
        <f>SUM(F16:I16)</f>
        <v>-164071</v>
      </c>
      <c r="S16" s="12">
        <f t="shared" ref="S16:U16" si="11">S85-S84-S76</f>
        <v>-42293</v>
      </c>
      <c r="T16" s="12">
        <f t="shared" si="11"/>
        <v>-91006</v>
      </c>
      <c r="U16" s="12">
        <f t="shared" si="11"/>
        <v>-136383</v>
      </c>
    </row>
    <row r="17" spans="1:21" ht="15" customHeight="1" thickTop="1" thickBot="1" x14ac:dyDescent="0.4">
      <c r="A17" s="2" t="s">
        <v>32</v>
      </c>
      <c r="B17" s="12">
        <f t="shared" ref="B17:I17" si="12">B76</f>
        <v>-13274</v>
      </c>
      <c r="C17" s="12">
        <f t="shared" si="12"/>
        <v>-18290</v>
      </c>
      <c r="D17" s="12">
        <f t="shared" si="12"/>
        <v>-22709</v>
      </c>
      <c r="E17" s="12">
        <f t="shared" si="12"/>
        <v>-21407</v>
      </c>
      <c r="F17" s="12">
        <f t="shared" si="12"/>
        <v>-25305</v>
      </c>
      <c r="G17" s="12">
        <f t="shared" si="12"/>
        <v>-35876</v>
      </c>
      <c r="H17" s="12">
        <f t="shared" si="12"/>
        <v>-37456</v>
      </c>
      <c r="I17" s="12">
        <f t="shared" si="12"/>
        <v>-52471</v>
      </c>
      <c r="J17" s="12">
        <f>J76</f>
        <v>-66942</v>
      </c>
      <c r="K17" s="12">
        <f t="shared" ref="K17:L17" si="13">K76</f>
        <v>-60555</v>
      </c>
      <c r="L17" s="12">
        <f t="shared" si="13"/>
        <v>-58692</v>
      </c>
      <c r="M17" s="55"/>
      <c r="N17" s="56">
        <f>SUM(B17:E17)</f>
        <v>-75680</v>
      </c>
      <c r="O17" s="56">
        <f>F17</f>
        <v>-25305</v>
      </c>
      <c r="P17" s="56">
        <f>SUM(F17:G17)</f>
        <v>-61181</v>
      </c>
      <c r="Q17" s="56">
        <f>SUM(F17:H17)</f>
        <v>-98637</v>
      </c>
      <c r="R17" s="56">
        <f>SUM(F17:I17)</f>
        <v>-151108</v>
      </c>
      <c r="S17" s="12">
        <f t="shared" ref="S17:U17" si="14">S76</f>
        <v>-66942</v>
      </c>
      <c r="T17" s="12">
        <f t="shared" si="14"/>
        <v>-127497</v>
      </c>
      <c r="U17" s="12">
        <f t="shared" si="14"/>
        <v>-186189</v>
      </c>
    </row>
    <row r="18" spans="1:21" ht="15" customHeight="1" thickTop="1" thickBot="1" x14ac:dyDescent="0.4">
      <c r="A18" s="2" t="s">
        <v>167</v>
      </c>
      <c r="B18" s="12">
        <f>B84</f>
        <v>-15909</v>
      </c>
      <c r="C18" s="12">
        <f>C84</f>
        <v>-23309</v>
      </c>
      <c r="D18" s="12">
        <f t="shared" ref="D18:I18" si="15">D84</f>
        <v>-33835</v>
      </c>
      <c r="E18" s="12">
        <f t="shared" ref="E18" si="16">E84</f>
        <v>-28616</v>
      </c>
      <c r="F18" s="12">
        <f t="shared" si="15"/>
        <v>-34477</v>
      </c>
      <c r="G18" s="12">
        <f>G84</f>
        <v>-71547</v>
      </c>
      <c r="H18" s="12">
        <f t="shared" si="15"/>
        <v>-138875</v>
      </c>
      <c r="I18" s="12">
        <f t="shared" si="15"/>
        <v>-119650</v>
      </c>
      <c r="J18" s="12">
        <f>J84</f>
        <v>-98632</v>
      </c>
      <c r="K18" s="12">
        <f t="shared" ref="K18:L18" si="17">K84</f>
        <v>-107225</v>
      </c>
      <c r="L18" s="12">
        <f t="shared" si="17"/>
        <v>-111411</v>
      </c>
      <c r="M18" s="55"/>
      <c r="N18" s="56">
        <f>SUM(B18:E18)</f>
        <v>-101669</v>
      </c>
      <c r="O18" s="56">
        <f>F18</f>
        <v>-34477</v>
      </c>
      <c r="P18" s="56">
        <f>SUM(F18:G18)</f>
        <v>-106024</v>
      </c>
      <c r="Q18" s="56">
        <f>SUM(F18:H18)</f>
        <v>-244899</v>
      </c>
      <c r="R18" s="56">
        <f>SUM(F18:I18)</f>
        <v>-364549</v>
      </c>
      <c r="S18" s="12">
        <f t="shared" ref="S18:U18" si="18">S84</f>
        <v>-98632</v>
      </c>
      <c r="T18" s="12">
        <f t="shared" si="18"/>
        <v>-205857</v>
      </c>
      <c r="U18" s="12">
        <f t="shared" si="18"/>
        <v>-317268</v>
      </c>
    </row>
    <row r="19" spans="1:21" ht="15" customHeight="1" thickTop="1" thickBot="1" x14ac:dyDescent="0.4">
      <c r="A19" s="1" t="s">
        <v>217</v>
      </c>
      <c r="B19" s="9">
        <f t="shared" ref="B19:L19" si="19">B12+B18</f>
        <v>6943</v>
      </c>
      <c r="C19" s="9">
        <f t="shared" si="19"/>
        <v>11702</v>
      </c>
      <c r="D19" s="9">
        <f t="shared" si="19"/>
        <v>14845</v>
      </c>
      <c r="E19" s="9">
        <f t="shared" si="19"/>
        <v>7219</v>
      </c>
      <c r="F19" s="9">
        <f t="shared" si="19"/>
        <v>10609</v>
      </c>
      <c r="G19" s="9">
        <f t="shared" si="19"/>
        <v>18489</v>
      </c>
      <c r="H19" s="9">
        <f t="shared" si="19"/>
        <v>14424</v>
      </c>
      <c r="I19" s="9">
        <f t="shared" si="19"/>
        <v>-2413</v>
      </c>
      <c r="J19" s="9">
        <f t="shared" si="19"/>
        <v>1973</v>
      </c>
      <c r="K19" s="9">
        <f t="shared" si="19"/>
        <v>4118</v>
      </c>
      <c r="L19" s="9">
        <f t="shared" si="19"/>
        <v>-3531</v>
      </c>
      <c r="M19" s="55"/>
      <c r="N19" s="9">
        <f t="shared" ref="N19" si="20">N12+N18</f>
        <v>40709</v>
      </c>
      <c r="O19" s="9">
        <f t="shared" ref="O19" si="21">O12+O18</f>
        <v>10609</v>
      </c>
      <c r="P19" s="9">
        <f t="shared" ref="P19" si="22">P12+P18</f>
        <v>29098</v>
      </c>
      <c r="Q19" s="9">
        <f t="shared" ref="Q19" si="23">Q12+Q18</f>
        <v>43522</v>
      </c>
      <c r="R19" s="9">
        <f t="shared" ref="R19" si="24">R12+R18</f>
        <v>41109</v>
      </c>
      <c r="S19" s="9">
        <f t="shared" ref="S19" si="25">S12+S18</f>
        <v>1973</v>
      </c>
      <c r="T19" s="9">
        <f t="shared" ref="T19" si="26">T12+T18</f>
        <v>6091</v>
      </c>
      <c r="U19" s="9">
        <f t="shared" ref="U19" si="27">U12+U18</f>
        <v>2560</v>
      </c>
    </row>
    <row r="20" spans="1:21" ht="15" customHeight="1" thickTop="1" thickBot="1" x14ac:dyDescent="0.4">
      <c r="A20" s="2" t="s">
        <v>218</v>
      </c>
      <c r="B20" s="60">
        <f t="shared" ref="B20:L20" si="28">B19/B12</f>
        <v>0.30382461053737092</v>
      </c>
      <c r="C20" s="60">
        <f t="shared" si="28"/>
        <v>0.33423781097369398</v>
      </c>
      <c r="D20" s="60">
        <f t="shared" si="28"/>
        <v>0.30495069843878392</v>
      </c>
      <c r="E20" s="60">
        <f t="shared" si="28"/>
        <v>0.20145109529789312</v>
      </c>
      <c r="F20" s="60">
        <f t="shared" si="28"/>
        <v>0.23530585991216785</v>
      </c>
      <c r="G20" s="60">
        <f t="shared" si="28"/>
        <v>0.20535119285619086</v>
      </c>
      <c r="H20" s="60">
        <f t="shared" si="28"/>
        <v>9.4090633337464688E-2</v>
      </c>
      <c r="I20" s="60">
        <f t="shared" si="28"/>
        <v>-2.0582239395412712E-2</v>
      </c>
      <c r="J20" s="60">
        <f t="shared" si="28"/>
        <v>1.9611351324486853E-2</v>
      </c>
      <c r="K20" s="60">
        <f t="shared" si="28"/>
        <v>3.6984812695903646E-2</v>
      </c>
      <c r="L20" s="60">
        <f t="shared" si="28"/>
        <v>-3.2730812013348168E-2</v>
      </c>
      <c r="M20" s="61"/>
      <c r="N20" s="60">
        <f t="shared" ref="N20" si="29">N19/N12</f>
        <v>0.28592198232873056</v>
      </c>
      <c r="O20" s="60">
        <f t="shared" ref="O20" si="30">O19/O12</f>
        <v>0.23530585991216785</v>
      </c>
      <c r="P20" s="60">
        <f t="shared" ref="P20" si="31">P19/P12</f>
        <v>0.2153461316439958</v>
      </c>
      <c r="Q20" s="60">
        <f t="shared" ref="Q20" si="32">Q19/Q12</f>
        <v>0.15089747279150964</v>
      </c>
      <c r="R20" s="60">
        <f t="shared" ref="R20" si="33">R19/R12</f>
        <v>0.10133905901029931</v>
      </c>
      <c r="S20" s="60">
        <f t="shared" ref="S20" si="34">S19/S12</f>
        <v>1.9611351324486853E-2</v>
      </c>
      <c r="T20" s="60">
        <f t="shared" ref="T20" si="35">T19/T12</f>
        <v>2.8738181063279671E-2</v>
      </c>
      <c r="U20" s="60">
        <f t="shared" ref="U20" si="36">U19/U12</f>
        <v>8.0043023124929651E-3</v>
      </c>
    </row>
    <row r="21" spans="1:21" ht="15" customHeight="1" thickTop="1" thickBot="1" x14ac:dyDescent="0.4">
      <c r="A21" s="1" t="s">
        <v>155</v>
      </c>
      <c r="B21" s="9">
        <f t="shared" ref="B21:I21" si="37">B14+B15</f>
        <v>34708</v>
      </c>
      <c r="C21" s="9">
        <f t="shared" si="37"/>
        <v>37455</v>
      </c>
      <c r="D21" s="9">
        <f t="shared" si="37"/>
        <v>34770</v>
      </c>
      <c r="E21" s="9">
        <f t="shared" si="37"/>
        <v>45359</v>
      </c>
      <c r="F21" s="9">
        <f t="shared" si="37"/>
        <v>49520</v>
      </c>
      <c r="G21" s="9">
        <f t="shared" si="37"/>
        <v>85598</v>
      </c>
      <c r="H21" s="9">
        <f t="shared" si="37"/>
        <v>86659</v>
      </c>
      <c r="I21" s="9">
        <f t="shared" si="37"/>
        <v>67996</v>
      </c>
      <c r="J21" s="9">
        <f t="shared" ref="J21:L21" si="38">J14+J15</f>
        <v>55207</v>
      </c>
      <c r="K21" s="9">
        <f t="shared" si="38"/>
        <v>54151</v>
      </c>
      <c r="L21" s="9">
        <f t="shared" si="38"/>
        <v>48992</v>
      </c>
      <c r="M21" s="55"/>
      <c r="N21" s="59">
        <f>SUM(B21:E21)</f>
        <v>152292</v>
      </c>
      <c r="O21" s="59">
        <f>F21</f>
        <v>49520</v>
      </c>
      <c r="P21" s="59">
        <f>SUM(F21:G21)</f>
        <v>135118</v>
      </c>
      <c r="Q21" s="59">
        <f>SUM(F21:H21)</f>
        <v>221777</v>
      </c>
      <c r="R21" s="59">
        <f>SUM(F21:I21)</f>
        <v>289773</v>
      </c>
      <c r="S21" s="9">
        <f t="shared" ref="S21:U21" si="39">S14+S15</f>
        <v>55207</v>
      </c>
      <c r="T21" s="9">
        <f t="shared" si="39"/>
        <v>109358</v>
      </c>
      <c r="U21" s="9">
        <f t="shared" si="39"/>
        <v>158350</v>
      </c>
    </row>
    <row r="22" spans="1:21" ht="15" customHeight="1" thickTop="1" thickBot="1" x14ac:dyDescent="0.4">
      <c r="A22" s="2" t="s">
        <v>33</v>
      </c>
      <c r="B22" s="60">
        <f t="shared" ref="B22:I22" si="40">B21/B14</f>
        <v>0.44353004319268025</v>
      </c>
      <c r="C22" s="60">
        <f t="shared" si="40"/>
        <v>0.3737986646839852</v>
      </c>
      <c r="D22" s="60">
        <f t="shared" si="40"/>
        <v>0.29286165508528111</v>
      </c>
      <c r="E22" s="60">
        <f t="shared" si="40"/>
        <v>0.39425124509999915</v>
      </c>
      <c r="F22" s="60">
        <f>F21/F14</f>
        <v>0.37003549411544928</v>
      </c>
      <c r="G22" s="60">
        <f t="shared" si="40"/>
        <v>0.35351791584755421</v>
      </c>
      <c r="H22" s="60">
        <f t="shared" si="40"/>
        <v>0.27608782918421571</v>
      </c>
      <c r="I22" s="60">
        <f t="shared" si="40"/>
        <v>0.24313635746007681</v>
      </c>
      <c r="J22" s="60">
        <f t="shared" ref="J22:L22" si="41">J21/J14</f>
        <v>0.20985350129621325</v>
      </c>
      <c r="K22" s="60">
        <f t="shared" si="41"/>
        <v>0.20008202657365395</v>
      </c>
      <c r="L22" s="60">
        <f t="shared" si="41"/>
        <v>0.18524456275144438</v>
      </c>
      <c r="M22" s="61"/>
      <c r="N22" s="60">
        <f>N21/N14</f>
        <v>0.36943364278766033</v>
      </c>
      <c r="O22" s="60">
        <f t="shared" ref="O22:U22" si="42">O21/O14</f>
        <v>0.37003549411544928</v>
      </c>
      <c r="P22" s="60">
        <f t="shared" si="42"/>
        <v>0.35939748428676682</v>
      </c>
      <c r="Q22" s="60">
        <f t="shared" si="42"/>
        <v>0.32149095658552213</v>
      </c>
      <c r="R22" s="60">
        <f t="shared" si="42"/>
        <v>0.29888880981040761</v>
      </c>
      <c r="S22" s="60">
        <f t="shared" si="42"/>
        <v>0.20985350129621325</v>
      </c>
      <c r="T22" s="60">
        <f t="shared" si="42"/>
        <v>0.20489846698069017</v>
      </c>
      <c r="U22" s="60">
        <f t="shared" si="42"/>
        <v>0.19838634911487241</v>
      </c>
    </row>
    <row r="23" spans="1:21" ht="15" customHeight="1" thickTop="1" thickBot="1" x14ac:dyDescent="0.4">
      <c r="A23" s="1" t="s">
        <v>34</v>
      </c>
      <c r="B23" s="9">
        <f t="shared" ref="B23:L23" si="43">B24+B25+B26+B27</f>
        <v>304</v>
      </c>
      <c r="C23" s="9">
        <f t="shared" si="43"/>
        <v>-192</v>
      </c>
      <c r="D23" s="9">
        <f t="shared" si="43"/>
        <v>-467</v>
      </c>
      <c r="E23" s="9">
        <f t="shared" si="43"/>
        <v>-5545</v>
      </c>
      <c r="F23" s="9">
        <f t="shared" si="43"/>
        <v>636</v>
      </c>
      <c r="G23" s="9">
        <f t="shared" si="43"/>
        <v>-2027</v>
      </c>
      <c r="H23" s="9">
        <f t="shared" si="43"/>
        <v>-2148</v>
      </c>
      <c r="I23" s="9">
        <f t="shared" si="43"/>
        <v>-8806</v>
      </c>
      <c r="J23" s="9">
        <f>J24+J25+J26+J27</f>
        <v>-4460</v>
      </c>
      <c r="K23" s="9">
        <f t="shared" si="43"/>
        <v>-2865</v>
      </c>
      <c r="L23" s="9">
        <f t="shared" si="43"/>
        <v>-3454</v>
      </c>
      <c r="M23" s="55"/>
      <c r="N23" s="59">
        <f>SUM(B23:E23)</f>
        <v>-5900</v>
      </c>
      <c r="O23" s="59">
        <f>F23</f>
        <v>636</v>
      </c>
      <c r="P23" s="59">
        <f>SUM(F23:G23)</f>
        <v>-1391</v>
      </c>
      <c r="Q23" s="59">
        <f>SUM(F23:H23)</f>
        <v>-3539</v>
      </c>
      <c r="R23" s="59">
        <f>SUM(F23:I23)</f>
        <v>-12345</v>
      </c>
      <c r="S23" s="59">
        <f>S24+S25</f>
        <v>-4460</v>
      </c>
      <c r="T23" s="59">
        <f>T24+T25</f>
        <v>-7325</v>
      </c>
      <c r="U23" s="59">
        <f t="shared" ref="U23" si="44">U24+U25</f>
        <v>-10779</v>
      </c>
    </row>
    <row r="24" spans="1:21" ht="15" customHeight="1" thickTop="1" thickBot="1" x14ac:dyDescent="0.4">
      <c r="A24" s="2" t="s">
        <v>152</v>
      </c>
      <c r="B24" s="12">
        <v>-1177</v>
      </c>
      <c r="C24" s="12">
        <v>-1291</v>
      </c>
      <c r="D24" s="12">
        <v>-1799</v>
      </c>
      <c r="E24" s="12">
        <v>-6516</v>
      </c>
      <c r="F24" s="12">
        <v>-2119</v>
      </c>
      <c r="G24" s="12">
        <v>-9739</v>
      </c>
      <c r="H24" s="12">
        <v>-8149</v>
      </c>
      <c r="I24" s="12">
        <v>-4187</v>
      </c>
      <c r="J24" s="12">
        <v>-6133</v>
      </c>
      <c r="K24" s="12">
        <v>-6473</v>
      </c>
      <c r="L24" s="12">
        <v>-6274</v>
      </c>
      <c r="M24" s="55"/>
      <c r="N24" s="56">
        <f>SUM(B24:E24)</f>
        <v>-10783</v>
      </c>
      <c r="O24" s="56">
        <f>F24</f>
        <v>-2119</v>
      </c>
      <c r="P24" s="56">
        <f>SUM(F24:G24)</f>
        <v>-11858</v>
      </c>
      <c r="Q24" s="56">
        <f>SUM(F24:H24)</f>
        <v>-20007</v>
      </c>
      <c r="R24" s="56">
        <f>SUM(F24:I24)</f>
        <v>-24194</v>
      </c>
      <c r="S24" s="56">
        <f>J24</f>
        <v>-6133</v>
      </c>
      <c r="T24" s="56">
        <f>SUM(J24:K24)</f>
        <v>-12606</v>
      </c>
      <c r="U24" s="56">
        <f>SUM(J24:L24)</f>
        <v>-18880</v>
      </c>
    </row>
    <row r="25" spans="1:21" ht="15" customHeight="1" thickTop="1" thickBot="1" x14ac:dyDescent="0.4">
      <c r="A25" s="62" t="s">
        <v>35</v>
      </c>
      <c r="B25" s="12">
        <v>1481</v>
      </c>
      <c r="C25" s="12">
        <v>1099</v>
      </c>
      <c r="D25" s="12">
        <v>1332</v>
      </c>
      <c r="E25" s="12">
        <v>971</v>
      </c>
      <c r="F25" s="12">
        <v>2755</v>
      </c>
      <c r="G25" s="12">
        <v>7712</v>
      </c>
      <c r="H25" s="12">
        <v>6001</v>
      </c>
      <c r="I25" s="12">
        <v>-4619</v>
      </c>
      <c r="J25" s="12">
        <v>1673</v>
      </c>
      <c r="K25" s="12">
        <v>3608</v>
      </c>
      <c r="L25" s="12">
        <v>2820</v>
      </c>
      <c r="M25" s="55"/>
      <c r="N25" s="56">
        <f>SUM(B25:E25)</f>
        <v>4883</v>
      </c>
      <c r="O25" s="56">
        <f>F25</f>
        <v>2755</v>
      </c>
      <c r="P25" s="56">
        <f>SUM(F25:G25)</f>
        <v>10467</v>
      </c>
      <c r="Q25" s="56">
        <f>SUM(F25:H25)</f>
        <v>16468</v>
      </c>
      <c r="R25" s="56">
        <f>SUM(F25:I25)</f>
        <v>11849</v>
      </c>
      <c r="S25" s="56">
        <f>J25</f>
        <v>1673</v>
      </c>
      <c r="T25" s="56">
        <f>SUM(J25:K25)</f>
        <v>5281</v>
      </c>
      <c r="U25" s="56">
        <f>SUM(J25:L25)</f>
        <v>8101</v>
      </c>
    </row>
    <row r="26" spans="1:21" ht="15" hidden="1" customHeight="1" thickTop="1" thickBot="1" x14ac:dyDescent="0.4">
      <c r="A26" s="46"/>
      <c r="B26" s="63"/>
      <c r="C26" s="9"/>
      <c r="D26" s="64"/>
      <c r="E26" s="64"/>
      <c r="F26" s="63"/>
      <c r="G26" s="63"/>
      <c r="H26" s="65"/>
      <c r="I26" s="64"/>
      <c r="J26" s="64"/>
      <c r="K26" s="64"/>
      <c r="L26" s="64"/>
      <c r="M26" s="55"/>
      <c r="N26" s="56">
        <f>SUM(B26:E26)</f>
        <v>0</v>
      </c>
      <c r="O26" s="59">
        <f>F26</f>
        <v>0</v>
      </c>
      <c r="P26" s="59">
        <f>SUM(F26:G26)</f>
        <v>0</v>
      </c>
      <c r="Q26" s="59">
        <f>SUM(F26:H26)</f>
        <v>0</v>
      </c>
      <c r="R26" s="59">
        <f>SUM(F26:I26)</f>
        <v>0</v>
      </c>
      <c r="S26" s="59">
        <f>J26</f>
        <v>0</v>
      </c>
      <c r="T26" s="59">
        <f>SUM(J26:K26)</f>
        <v>0</v>
      </c>
      <c r="U26" s="59">
        <f>SUM(J26:L26)</f>
        <v>0</v>
      </c>
    </row>
    <row r="27" spans="1:21" ht="15" hidden="1" customHeight="1" thickTop="1" thickBot="1" x14ac:dyDescent="0.4">
      <c r="A27" s="46"/>
      <c r="B27" s="18"/>
      <c r="C27" s="9"/>
      <c r="D27" s="9"/>
      <c r="E27" s="9"/>
      <c r="F27" s="18"/>
      <c r="G27" s="18"/>
      <c r="H27" s="66"/>
      <c r="I27" s="9"/>
      <c r="J27" s="9"/>
      <c r="K27" s="9"/>
      <c r="L27" s="9"/>
      <c r="M27" s="55"/>
      <c r="N27" s="56">
        <f>SUM(B27:E27)</f>
        <v>0</v>
      </c>
      <c r="O27" s="59">
        <f>F27</f>
        <v>0</v>
      </c>
      <c r="P27" s="59">
        <f>SUM(F27:G27)</f>
        <v>0</v>
      </c>
      <c r="Q27" s="59">
        <f>SUM(F27:H27)</f>
        <v>0</v>
      </c>
      <c r="R27" s="59">
        <f>SUM(F27:I27)</f>
        <v>0</v>
      </c>
      <c r="S27" s="59">
        <f>J27</f>
        <v>0</v>
      </c>
      <c r="T27" s="59">
        <f>SUM(J27:K27)</f>
        <v>0</v>
      </c>
      <c r="U27" s="59">
        <f>SUM(J27:L27)</f>
        <v>0</v>
      </c>
    </row>
    <row r="28" spans="1:21" ht="15" customHeight="1" thickTop="1" thickBot="1" x14ac:dyDescent="0.4">
      <c r="A28" s="1" t="s">
        <v>156</v>
      </c>
      <c r="B28" s="9">
        <f t="shared" ref="B28:H28" si="45">B21+B23</f>
        <v>35012</v>
      </c>
      <c r="C28" s="9">
        <f t="shared" si="45"/>
        <v>37263</v>
      </c>
      <c r="D28" s="9">
        <f t="shared" si="45"/>
        <v>34303</v>
      </c>
      <c r="E28" s="9">
        <f t="shared" si="45"/>
        <v>39814</v>
      </c>
      <c r="F28" s="9">
        <f t="shared" si="45"/>
        <v>50156</v>
      </c>
      <c r="G28" s="9">
        <f t="shared" si="45"/>
        <v>83571</v>
      </c>
      <c r="H28" s="9">
        <f t="shared" si="45"/>
        <v>84511</v>
      </c>
      <c r="I28" s="9">
        <f>I21+I23</f>
        <v>59190</v>
      </c>
      <c r="J28" s="9">
        <f t="shared" ref="J28:L28" si="46">J21+J23</f>
        <v>50747</v>
      </c>
      <c r="K28" s="9">
        <f t="shared" si="46"/>
        <v>51286</v>
      </c>
      <c r="L28" s="9">
        <f t="shared" si="46"/>
        <v>45538</v>
      </c>
      <c r="M28" s="55"/>
      <c r="N28" s="59">
        <f>SUM(B28:E28)</f>
        <v>146392</v>
      </c>
      <c r="O28" s="59">
        <f>F28</f>
        <v>50156</v>
      </c>
      <c r="P28" s="59">
        <f>SUM(F28:G28)</f>
        <v>133727</v>
      </c>
      <c r="Q28" s="59">
        <f>SUM(F28:H28)</f>
        <v>218238</v>
      </c>
      <c r="R28" s="59">
        <f>SUM(F28:I28)</f>
        <v>277428</v>
      </c>
      <c r="S28" s="9">
        <f t="shared" ref="S28:U28" si="47">S21+S23</f>
        <v>50747</v>
      </c>
      <c r="T28" s="9">
        <f t="shared" si="47"/>
        <v>102033</v>
      </c>
      <c r="U28" s="9">
        <f t="shared" si="47"/>
        <v>147571</v>
      </c>
    </row>
    <row r="29" spans="1:21" ht="15" customHeight="1" thickTop="1" thickBot="1" x14ac:dyDescent="0.4">
      <c r="A29" s="2" t="s">
        <v>39</v>
      </c>
      <c r="B29" s="60">
        <f t="shared" ref="B29:I29" si="48">B28/B14</f>
        <v>0.44741482863495796</v>
      </c>
      <c r="C29" s="60">
        <f t="shared" si="48"/>
        <v>0.37188251614255347</v>
      </c>
      <c r="D29" s="60">
        <f t="shared" si="48"/>
        <v>0.28892819540955988</v>
      </c>
      <c r="E29" s="60">
        <f t="shared" si="48"/>
        <v>0.34605522768163682</v>
      </c>
      <c r="F29" s="60">
        <f t="shared" si="48"/>
        <v>0.37478796936297404</v>
      </c>
      <c r="G29" s="60">
        <f t="shared" si="48"/>
        <v>0.34514644904432296</v>
      </c>
      <c r="H29" s="60">
        <f t="shared" si="48"/>
        <v>0.26924449315347804</v>
      </c>
      <c r="I29" s="60">
        <f t="shared" si="48"/>
        <v>0.21164834693308351</v>
      </c>
      <c r="J29" s="60">
        <f t="shared" ref="J29:L29" si="49">J28/J14</f>
        <v>0.19290009655078039</v>
      </c>
      <c r="K29" s="60">
        <f t="shared" si="49"/>
        <v>0.18949616470344807</v>
      </c>
      <c r="L29" s="60">
        <f t="shared" si="49"/>
        <v>0.17218457908587675</v>
      </c>
      <c r="M29" s="61"/>
      <c r="N29" s="60">
        <f>N28/N14</f>
        <v>0.35512127908866631</v>
      </c>
      <c r="O29" s="60">
        <f t="shared" ref="O29:U29" si="50">O28/O14</f>
        <v>0.37478796936297404</v>
      </c>
      <c r="P29" s="60">
        <f t="shared" si="50"/>
        <v>0.3556975930758039</v>
      </c>
      <c r="Q29" s="60">
        <f t="shared" si="50"/>
        <v>0.3163607740356808</v>
      </c>
      <c r="R29" s="60">
        <f t="shared" si="50"/>
        <v>0.28615545522903019</v>
      </c>
      <c r="S29" s="60">
        <f t="shared" si="50"/>
        <v>0.19290009655078039</v>
      </c>
      <c r="T29" s="60">
        <f t="shared" si="50"/>
        <v>0.19117399075916494</v>
      </c>
      <c r="U29" s="60">
        <f t="shared" si="50"/>
        <v>0.18488204562823388</v>
      </c>
    </row>
    <row r="30" spans="1:21" ht="15" customHeight="1" thickTop="1" thickBot="1" x14ac:dyDescent="0.4">
      <c r="A30" s="1" t="s">
        <v>37</v>
      </c>
      <c r="B30" s="67">
        <f t="shared" ref="B30:H30" si="51">B28-B76-B90</f>
        <v>48362</v>
      </c>
      <c r="C30" s="67">
        <f t="shared" si="51"/>
        <v>55635</v>
      </c>
      <c r="D30" s="67">
        <f t="shared" si="51"/>
        <v>57089</v>
      </c>
      <c r="E30" s="67">
        <f t="shared" si="51"/>
        <v>61292</v>
      </c>
      <c r="F30" s="67">
        <f t="shared" si="51"/>
        <v>75532</v>
      </c>
      <c r="G30" s="67">
        <f t="shared" si="51"/>
        <v>119645</v>
      </c>
      <c r="H30" s="68">
        <f t="shared" si="51"/>
        <v>123700</v>
      </c>
      <c r="I30" s="67">
        <f>I28-I76-I90</f>
        <v>112245</v>
      </c>
      <c r="J30" s="67">
        <f t="shared" ref="J30:L30" si="52">J28-J76-J90</f>
        <v>117874</v>
      </c>
      <c r="K30" s="67">
        <f t="shared" si="52"/>
        <v>112030</v>
      </c>
      <c r="L30" s="67">
        <f t="shared" si="52"/>
        <v>104409</v>
      </c>
      <c r="M30" s="55"/>
      <c r="N30" s="59">
        <f>SUM(B30:E30)</f>
        <v>222378</v>
      </c>
      <c r="O30" s="59">
        <f>F30</f>
        <v>75532</v>
      </c>
      <c r="P30" s="59">
        <f>SUM(F30:G30)</f>
        <v>195177</v>
      </c>
      <c r="Q30" s="59">
        <f>SUM(F30:H30)</f>
        <v>318877</v>
      </c>
      <c r="R30" s="59">
        <f>SUM(F30:I30)</f>
        <v>431122</v>
      </c>
      <c r="S30" s="59">
        <f>J30</f>
        <v>117874</v>
      </c>
      <c r="T30" s="59">
        <f>SUM(J30:K30)</f>
        <v>229904</v>
      </c>
      <c r="U30" s="59">
        <f>SUM(J30:L30)</f>
        <v>334313</v>
      </c>
    </row>
    <row r="31" spans="1:21" ht="15.5" thickTop="1" thickBot="1" x14ac:dyDescent="0.4">
      <c r="A31" s="2" t="s">
        <v>38</v>
      </c>
      <c r="B31" s="60">
        <f t="shared" ref="B31:I31" si="53">B30/B14</f>
        <v>0.61801313670866664</v>
      </c>
      <c r="C31" s="60">
        <f t="shared" si="53"/>
        <v>0.55523397970080135</v>
      </c>
      <c r="D31" s="60">
        <f t="shared" si="53"/>
        <v>0.48085070541166564</v>
      </c>
      <c r="E31" s="60">
        <f t="shared" si="53"/>
        <v>0.53273765547452867</v>
      </c>
      <c r="F31" s="60">
        <f>F30/F14</f>
        <v>0.56440874276106856</v>
      </c>
      <c r="G31" s="60">
        <f t="shared" si="53"/>
        <v>0.49413130028249053</v>
      </c>
      <c r="H31" s="60">
        <f t="shared" si="53"/>
        <v>0.39409714478689445</v>
      </c>
      <c r="I31" s="60">
        <f t="shared" si="53"/>
        <v>0.40135949825146067</v>
      </c>
      <c r="J31" s="60">
        <f t="shared" ref="J31:L31" si="54">J30/J14</f>
        <v>0.44806404281685003</v>
      </c>
      <c r="K31" s="60">
        <f t="shared" si="54"/>
        <v>0.41393860569604352</v>
      </c>
      <c r="L31" s="60">
        <f t="shared" si="54"/>
        <v>0.39478281254726399</v>
      </c>
      <c r="M31" s="61"/>
      <c r="N31" s="60">
        <f>N30/N14</f>
        <v>0.53944996858557459</v>
      </c>
      <c r="O31" s="60">
        <f t="shared" ref="O31:U31" si="55">O30/O14</f>
        <v>0.56440874276106856</v>
      </c>
      <c r="P31" s="60">
        <f t="shared" si="55"/>
        <v>0.51914713650763256</v>
      </c>
      <c r="Q31" s="60">
        <f t="shared" si="55"/>
        <v>0.4622484376789367</v>
      </c>
      <c r="R31" s="60">
        <f t="shared" si="55"/>
        <v>0.44468443044411504</v>
      </c>
      <c r="S31" s="60">
        <f t="shared" si="55"/>
        <v>0.44806404281685003</v>
      </c>
      <c r="T31" s="60">
        <f t="shared" si="55"/>
        <v>0.43075931484416863</v>
      </c>
      <c r="U31" s="60">
        <f t="shared" si="55"/>
        <v>0.41883887295004951</v>
      </c>
    </row>
    <row r="32" spans="1:21" ht="15" customHeight="1" thickTop="1" thickBot="1" x14ac:dyDescent="0.4">
      <c r="A32" s="1" t="s">
        <v>219</v>
      </c>
      <c r="B32" s="67">
        <f t="shared" ref="B32:L32" si="56">B30-B19</f>
        <v>41419</v>
      </c>
      <c r="C32" s="67">
        <f t="shared" si="56"/>
        <v>43933</v>
      </c>
      <c r="D32" s="67">
        <f t="shared" si="56"/>
        <v>42244</v>
      </c>
      <c r="E32" s="67">
        <f t="shared" si="56"/>
        <v>54073</v>
      </c>
      <c r="F32" s="67">
        <f t="shared" si="56"/>
        <v>64923</v>
      </c>
      <c r="G32" s="67">
        <f t="shared" si="56"/>
        <v>101156</v>
      </c>
      <c r="H32" s="68">
        <f t="shared" si="56"/>
        <v>109276</v>
      </c>
      <c r="I32" s="67">
        <f t="shared" si="56"/>
        <v>114658</v>
      </c>
      <c r="J32" s="67">
        <f t="shared" si="56"/>
        <v>115901</v>
      </c>
      <c r="K32" s="67">
        <f t="shared" si="56"/>
        <v>107912</v>
      </c>
      <c r="L32" s="67">
        <f t="shared" si="56"/>
        <v>107940</v>
      </c>
      <c r="M32" s="55"/>
      <c r="N32" s="67">
        <f t="shared" ref="N32:U32" si="57">N30-N19</f>
        <v>181669</v>
      </c>
      <c r="O32" s="67">
        <f t="shared" si="57"/>
        <v>64923</v>
      </c>
      <c r="P32" s="67">
        <f t="shared" si="57"/>
        <v>166079</v>
      </c>
      <c r="Q32" s="67">
        <f t="shared" si="57"/>
        <v>275355</v>
      </c>
      <c r="R32" s="67">
        <f t="shared" si="57"/>
        <v>390013</v>
      </c>
      <c r="S32" s="67">
        <f t="shared" si="57"/>
        <v>115901</v>
      </c>
      <c r="T32" s="67">
        <f t="shared" si="57"/>
        <v>223813</v>
      </c>
      <c r="U32" s="67">
        <f t="shared" si="57"/>
        <v>331753</v>
      </c>
    </row>
    <row r="33" spans="1:21" ht="15.5" thickTop="1" thickBot="1" x14ac:dyDescent="0.4">
      <c r="A33" s="2" t="s">
        <v>220</v>
      </c>
      <c r="B33" s="60">
        <f t="shared" ref="B33:K33" si="58">B32/(B11+B13)</f>
        <v>0.74760838958882347</v>
      </c>
      <c r="C33" s="60">
        <f t="shared" si="58"/>
        <v>0.67392238073324129</v>
      </c>
      <c r="D33" s="60">
        <f t="shared" si="58"/>
        <v>0.60309800842315653</v>
      </c>
      <c r="E33" s="60">
        <f t="shared" si="58"/>
        <v>0.68260199959604118</v>
      </c>
      <c r="F33" s="60">
        <f t="shared" si="58"/>
        <v>0.73161743990804495</v>
      </c>
      <c r="G33" s="60">
        <f t="shared" si="58"/>
        <v>0.66507994950557547</v>
      </c>
      <c r="H33" s="60">
        <f t="shared" si="58"/>
        <v>0.68049544472328949</v>
      </c>
      <c r="I33" s="60">
        <f t="shared" si="58"/>
        <v>0.70591349853778662</v>
      </c>
      <c r="J33" s="60">
        <f t="shared" si="58"/>
        <v>0.71337301269780695</v>
      </c>
      <c r="K33" s="60">
        <f t="shared" si="58"/>
        <v>0.67740943245805108</v>
      </c>
      <c r="L33" s="60">
        <f>L32/(L11+L13)</f>
        <v>0.68930724430366808</v>
      </c>
      <c r="M33" s="61"/>
      <c r="N33" s="60">
        <f t="shared" ref="N33" si="59">N32/(N11+N13)</f>
        <v>0.67321467613849018</v>
      </c>
      <c r="O33" s="60">
        <f t="shared" ref="O33" si="60">O32/(O11+O13)</f>
        <v>0.73161743990804495</v>
      </c>
      <c r="P33" s="60">
        <f t="shared" ref="P33" si="61">P32/(P11+P13)</f>
        <v>0.68959661178815368</v>
      </c>
      <c r="Q33" s="60">
        <f t="shared" ref="Q33" si="62">Q32/(Q11+Q13)</f>
        <v>0.68595578673602076</v>
      </c>
      <c r="R33" s="60">
        <f t="shared" ref="R33" si="63">R32/(R11+R13)</f>
        <v>0.69170496042338026</v>
      </c>
      <c r="S33" s="60">
        <f t="shared" ref="S33" si="64">S32/(S11+S13)</f>
        <v>0.71337301269780695</v>
      </c>
      <c r="T33" s="60">
        <f t="shared" ref="T33" si="65">T32/(T11+T13)</f>
        <v>0.69556826304503216</v>
      </c>
      <c r="U33" s="60">
        <f t="shared" ref="U33" si="66">U32/(U11+U13)</f>
        <v>0.69351871595151793</v>
      </c>
    </row>
    <row r="34" spans="1:21" ht="15.5" thickTop="1" thickBot="1" x14ac:dyDescent="0.4">
      <c r="A34" s="1" t="s">
        <v>157</v>
      </c>
      <c r="B34" s="9">
        <f t="shared" ref="B34:H34" si="67">B35+B36</f>
        <v>-8892</v>
      </c>
      <c r="C34" s="9">
        <f t="shared" si="67"/>
        <v>-10493</v>
      </c>
      <c r="D34" s="9">
        <f t="shared" si="67"/>
        <v>-12393</v>
      </c>
      <c r="E34" s="9">
        <f t="shared" si="67"/>
        <v>-13829</v>
      </c>
      <c r="F34" s="9">
        <f t="shared" si="67"/>
        <v>-19050</v>
      </c>
      <c r="G34" s="9">
        <f t="shared" si="67"/>
        <v>-44120</v>
      </c>
      <c r="H34" s="68">
        <f t="shared" si="67"/>
        <v>-63204</v>
      </c>
      <c r="I34" s="9">
        <f>I35+I36</f>
        <v>-42536</v>
      </c>
      <c r="J34" s="9">
        <f t="shared" ref="J34:L34" si="68">J35+J36</f>
        <v>-44779</v>
      </c>
      <c r="K34" s="9">
        <f t="shared" si="68"/>
        <v>-42489</v>
      </c>
      <c r="L34" s="9">
        <f t="shared" si="68"/>
        <v>-41232</v>
      </c>
      <c r="M34" s="55"/>
      <c r="N34" s="59">
        <f>SUM(B34:E34)</f>
        <v>-45607</v>
      </c>
      <c r="O34" s="59">
        <f>F34</f>
        <v>-19050</v>
      </c>
      <c r="P34" s="59">
        <f>SUM(F34:G34)</f>
        <v>-63170</v>
      </c>
      <c r="Q34" s="59">
        <f>SUM(F34:H34)</f>
        <v>-126374</v>
      </c>
      <c r="R34" s="59">
        <f>SUM(F34:I34)</f>
        <v>-168910</v>
      </c>
      <c r="S34" s="59">
        <f>SUM(S35:S36)</f>
        <v>-44779</v>
      </c>
      <c r="T34" s="59">
        <f t="shared" ref="T34:U34" si="69">SUM(T35:T36)</f>
        <v>-87268</v>
      </c>
      <c r="U34" s="59">
        <f t="shared" si="69"/>
        <v>-128500</v>
      </c>
    </row>
    <row r="35" spans="1:21" ht="15.5" thickTop="1" thickBot="1" x14ac:dyDescent="0.4">
      <c r="A35" s="2" t="s">
        <v>158</v>
      </c>
      <c r="B35" s="12">
        <v>-23128</v>
      </c>
      <c r="C35" s="12">
        <v>7838</v>
      </c>
      <c r="D35" s="12">
        <v>10150</v>
      </c>
      <c r="E35" s="12">
        <v>49959</v>
      </c>
      <c r="F35" s="12">
        <v>8551</v>
      </c>
      <c r="G35" s="12">
        <v>16551</v>
      </c>
      <c r="H35" s="12">
        <v>16019</v>
      </c>
      <c r="I35" s="12">
        <v>22463</v>
      </c>
      <c r="J35" s="12">
        <v>7244</v>
      </c>
      <c r="K35" s="12">
        <v>18610</v>
      </c>
      <c r="L35" s="12">
        <v>23630</v>
      </c>
      <c r="M35" s="55"/>
      <c r="N35" s="56">
        <f>SUM(B35:E35)</f>
        <v>44819</v>
      </c>
      <c r="O35" s="56">
        <f>F35</f>
        <v>8551</v>
      </c>
      <c r="P35" s="56">
        <f>SUM(F35:G35)</f>
        <v>25102</v>
      </c>
      <c r="Q35" s="56">
        <f>SUM(F35:H35)</f>
        <v>41121</v>
      </c>
      <c r="R35" s="56">
        <f>SUM(F35:I35)</f>
        <v>63584</v>
      </c>
      <c r="S35" s="56">
        <f>J35</f>
        <v>7244</v>
      </c>
      <c r="T35" s="56">
        <f>SUM(J35:K35)</f>
        <v>25854</v>
      </c>
      <c r="U35" s="56">
        <f>SUM(J35:L35)</f>
        <v>49484</v>
      </c>
    </row>
    <row r="36" spans="1:21" ht="15.5" thickTop="1" thickBot="1" x14ac:dyDescent="0.4">
      <c r="A36" s="2" t="s">
        <v>159</v>
      </c>
      <c r="B36" s="12">
        <v>14236</v>
      </c>
      <c r="C36" s="12">
        <v>-18331</v>
      </c>
      <c r="D36" s="12">
        <v>-22543</v>
      </c>
      <c r="E36" s="69">
        <v>-63788</v>
      </c>
      <c r="F36" s="12">
        <v>-27601</v>
      </c>
      <c r="G36" s="12">
        <v>-60671</v>
      </c>
      <c r="H36" s="12">
        <v>-79223</v>
      </c>
      <c r="I36" s="69">
        <v>-64999</v>
      </c>
      <c r="J36" s="69">
        <v>-52023</v>
      </c>
      <c r="K36" s="69">
        <v>-61099</v>
      </c>
      <c r="L36" s="69">
        <v>-64862</v>
      </c>
      <c r="M36" s="55"/>
      <c r="N36" s="56">
        <f>SUM(B36:E36)</f>
        <v>-90426</v>
      </c>
      <c r="O36" s="56">
        <f>F36</f>
        <v>-27601</v>
      </c>
      <c r="P36" s="56">
        <f>SUM(F36:G36)</f>
        <v>-88272</v>
      </c>
      <c r="Q36" s="56">
        <f>SUM(F36:H36)</f>
        <v>-167495</v>
      </c>
      <c r="R36" s="56">
        <f>SUM(F36:I36)</f>
        <v>-232494</v>
      </c>
      <c r="S36" s="56">
        <f>J36</f>
        <v>-52023</v>
      </c>
      <c r="T36" s="56">
        <f>SUM(J36:K36)</f>
        <v>-113122</v>
      </c>
      <c r="U36" s="56">
        <f>SUM(J36:L36)</f>
        <v>-177984</v>
      </c>
    </row>
    <row r="37" spans="1:21" ht="15.5" thickTop="1" thickBot="1" x14ac:dyDescent="0.4">
      <c r="A37" s="1" t="s">
        <v>40</v>
      </c>
      <c r="B37" s="68">
        <f t="shared" ref="B37:D37" si="70">B28+B34</f>
        <v>26120</v>
      </c>
      <c r="C37" s="68">
        <f t="shared" si="70"/>
        <v>26770</v>
      </c>
      <c r="D37" s="68">
        <f t="shared" si="70"/>
        <v>21910</v>
      </c>
      <c r="E37" s="68">
        <f>E28+E34</f>
        <v>25985</v>
      </c>
      <c r="F37" s="68">
        <f>F28+F34</f>
        <v>31106</v>
      </c>
      <c r="G37" s="68">
        <f>G28+G34</f>
        <v>39451</v>
      </c>
      <c r="H37" s="68">
        <f>H28+H34</f>
        <v>21307</v>
      </c>
      <c r="I37" s="68">
        <f>I28+I34</f>
        <v>16654</v>
      </c>
      <c r="J37" s="68">
        <f t="shared" ref="J37:L37" si="71">J28+J34</f>
        <v>5968</v>
      </c>
      <c r="K37" s="68">
        <f t="shared" si="71"/>
        <v>8797</v>
      </c>
      <c r="L37" s="68">
        <f t="shared" si="71"/>
        <v>4306</v>
      </c>
      <c r="M37" s="55"/>
      <c r="N37" s="59">
        <f>SUM(B37:E37)</f>
        <v>100785</v>
      </c>
      <c r="O37" s="59">
        <f>F37</f>
        <v>31106</v>
      </c>
      <c r="P37" s="59">
        <f>SUM(F37:G37)</f>
        <v>70557</v>
      </c>
      <c r="Q37" s="59">
        <f>SUM(F37:H37)</f>
        <v>91864</v>
      </c>
      <c r="R37" s="59">
        <f>SUM(F37:I37)</f>
        <v>108518</v>
      </c>
      <c r="S37" s="68">
        <f t="shared" ref="S37:U37" si="72">S28+S34</f>
        <v>5968</v>
      </c>
      <c r="T37" s="68">
        <f t="shared" si="72"/>
        <v>14765</v>
      </c>
      <c r="U37" s="68">
        <f t="shared" si="72"/>
        <v>19071</v>
      </c>
    </row>
    <row r="38" spans="1:21" ht="15.5" thickTop="1" thickBot="1" x14ac:dyDescent="0.4">
      <c r="A38" s="1" t="s">
        <v>160</v>
      </c>
      <c r="B38" s="9">
        <f t="shared" ref="B38:I38" si="73">B39+B40</f>
        <v>-8948</v>
      </c>
      <c r="C38" s="9">
        <f t="shared" si="73"/>
        <v>-8467</v>
      </c>
      <c r="D38" s="9">
        <f t="shared" si="73"/>
        <v>-7649</v>
      </c>
      <c r="E38" s="9">
        <f t="shared" si="73"/>
        <v>-8938</v>
      </c>
      <c r="F38" s="9">
        <f t="shared" si="73"/>
        <v>-10623</v>
      </c>
      <c r="G38" s="9">
        <f t="shared" si="73"/>
        <v>-15360</v>
      </c>
      <c r="H38" s="68">
        <f t="shared" si="73"/>
        <v>-7979</v>
      </c>
      <c r="I38" s="9">
        <f t="shared" si="73"/>
        <v>-10802</v>
      </c>
      <c r="J38" s="9">
        <f t="shared" ref="J38:L38" si="74">J39+J40</f>
        <v>-630</v>
      </c>
      <c r="K38" s="9">
        <f t="shared" si="74"/>
        <v>-1751</v>
      </c>
      <c r="L38" s="9">
        <f t="shared" si="74"/>
        <v>200</v>
      </c>
      <c r="M38" s="55"/>
      <c r="N38" s="59">
        <f>SUM(B38:E38)</f>
        <v>-34002</v>
      </c>
      <c r="O38" s="59">
        <f>F38</f>
        <v>-10623</v>
      </c>
      <c r="P38" s="59">
        <f>SUM(F38:G38)</f>
        <v>-25983</v>
      </c>
      <c r="Q38" s="59">
        <f>SUM(F38:H38)</f>
        <v>-33962</v>
      </c>
      <c r="R38" s="59">
        <f>SUM(F38:I38)</f>
        <v>-44764</v>
      </c>
      <c r="S38" s="59">
        <f>SUM(S39:S40)</f>
        <v>-630</v>
      </c>
      <c r="T38" s="59">
        <f>SUM(T39:T40)</f>
        <v>-2381</v>
      </c>
      <c r="U38" s="59">
        <f t="shared" ref="U38" si="75">SUM(U39:U40)</f>
        <v>-2181</v>
      </c>
    </row>
    <row r="39" spans="1:21" ht="15.5" thickTop="1" thickBot="1" x14ac:dyDescent="0.4">
      <c r="A39" s="2" t="s">
        <v>161</v>
      </c>
      <c r="B39" s="12">
        <v>0</v>
      </c>
      <c r="C39" s="12">
        <v>242</v>
      </c>
      <c r="D39" s="12">
        <v>-1813</v>
      </c>
      <c r="E39" s="69">
        <v>2320</v>
      </c>
      <c r="F39" s="12">
        <v>0</v>
      </c>
      <c r="G39" s="12">
        <v>375</v>
      </c>
      <c r="H39" s="12">
        <v>919</v>
      </c>
      <c r="I39" s="69">
        <v>0</v>
      </c>
      <c r="J39" s="69">
        <v>0</v>
      </c>
      <c r="K39" s="69">
        <v>0</v>
      </c>
      <c r="L39" s="69">
        <v>0</v>
      </c>
      <c r="M39" s="55"/>
      <c r="N39" s="56">
        <f>SUM(B39:E39)</f>
        <v>749</v>
      </c>
      <c r="O39" s="56">
        <f>F39</f>
        <v>0</v>
      </c>
      <c r="P39" s="56">
        <f>SUM(F39:G39)</f>
        <v>375</v>
      </c>
      <c r="Q39" s="56">
        <f>SUM(F39:H39)</f>
        <v>1294</v>
      </c>
      <c r="R39" s="56">
        <f>SUM(F39:I39)</f>
        <v>1294</v>
      </c>
      <c r="S39" s="56">
        <f>J39</f>
        <v>0</v>
      </c>
      <c r="T39" s="56">
        <f>SUM(J39:K39)</f>
        <v>0</v>
      </c>
      <c r="U39" s="56">
        <f>SUM(J39:L39)</f>
        <v>0</v>
      </c>
    </row>
    <row r="40" spans="1:21" ht="15.5" thickTop="1" thickBot="1" x14ac:dyDescent="0.4">
      <c r="A40" s="2" t="s">
        <v>162</v>
      </c>
      <c r="B40" s="12">
        <v>-8948</v>
      </c>
      <c r="C40" s="12">
        <v>-8709</v>
      </c>
      <c r="D40" s="12">
        <v>-5836</v>
      </c>
      <c r="E40" s="12">
        <v>-11258</v>
      </c>
      <c r="F40" s="12">
        <v>-10623</v>
      </c>
      <c r="G40" s="12">
        <v>-15735</v>
      </c>
      <c r="H40" s="12">
        <v>-8898</v>
      </c>
      <c r="I40" s="12">
        <v>-10802</v>
      </c>
      <c r="J40" s="12">
        <v>-630</v>
      </c>
      <c r="K40" s="12">
        <v>-1751</v>
      </c>
      <c r="L40" s="12">
        <v>200</v>
      </c>
      <c r="M40" s="55"/>
      <c r="N40" s="56">
        <f>SUM(B40:E40)</f>
        <v>-34751</v>
      </c>
      <c r="O40" s="56">
        <f>F40</f>
        <v>-10623</v>
      </c>
      <c r="P40" s="56">
        <f>SUM(F40:G40)</f>
        <v>-26358</v>
      </c>
      <c r="Q40" s="56">
        <f>SUM(F40:H40)</f>
        <v>-35256</v>
      </c>
      <c r="R40" s="56">
        <f>SUM(F40:I40)</f>
        <v>-46058</v>
      </c>
      <c r="S40" s="56">
        <f>J40</f>
        <v>-630</v>
      </c>
      <c r="T40" s="56">
        <f>SUM(J40:K40)</f>
        <v>-2381</v>
      </c>
      <c r="U40" s="56">
        <f>SUM(J40:L40)</f>
        <v>-2181</v>
      </c>
    </row>
    <row r="41" spans="1:21" ht="15.5" thickTop="1" thickBot="1" x14ac:dyDescent="0.4">
      <c r="A41" s="1" t="s">
        <v>163</v>
      </c>
      <c r="B41" s="70">
        <f t="shared" ref="B41:I41" si="76">B37+B38</f>
        <v>17172</v>
      </c>
      <c r="C41" s="70">
        <f t="shared" si="76"/>
        <v>18303</v>
      </c>
      <c r="D41" s="70">
        <f t="shared" si="76"/>
        <v>14261</v>
      </c>
      <c r="E41" s="9">
        <f t="shared" si="76"/>
        <v>17047</v>
      </c>
      <c r="F41" s="70">
        <f t="shared" si="76"/>
        <v>20483</v>
      </c>
      <c r="G41" s="70">
        <f t="shared" si="76"/>
        <v>24091</v>
      </c>
      <c r="H41" s="70">
        <f t="shared" si="76"/>
        <v>13328</v>
      </c>
      <c r="I41" s="9">
        <f t="shared" si="76"/>
        <v>5852</v>
      </c>
      <c r="J41" s="9">
        <f t="shared" ref="J41:L41" si="77">J37+J38</f>
        <v>5338</v>
      </c>
      <c r="K41" s="9">
        <f t="shared" si="77"/>
        <v>7046</v>
      </c>
      <c r="L41" s="9">
        <f t="shared" si="77"/>
        <v>4506</v>
      </c>
      <c r="M41" s="55"/>
      <c r="N41" s="59">
        <f>SUM(B41:E41)</f>
        <v>66783</v>
      </c>
      <c r="O41" s="59">
        <f>F41</f>
        <v>20483</v>
      </c>
      <c r="P41" s="59">
        <f>SUM(F41:G41)</f>
        <v>44574</v>
      </c>
      <c r="Q41" s="59">
        <f>SUM(F41:H41)</f>
        <v>57902</v>
      </c>
      <c r="R41" s="59">
        <f>SUM(F41:I41)</f>
        <v>63754</v>
      </c>
      <c r="S41" s="9">
        <f t="shared" ref="S41:T41" si="78">S37+S38</f>
        <v>5338</v>
      </c>
      <c r="T41" s="9">
        <f t="shared" si="78"/>
        <v>12384</v>
      </c>
      <c r="U41" s="9">
        <f>U37+U38</f>
        <v>16890</v>
      </c>
    </row>
    <row r="42" spans="1:21" ht="15.5" thickTop="1" thickBot="1" x14ac:dyDescent="0.4">
      <c r="A42" s="2" t="s">
        <v>164</v>
      </c>
      <c r="B42" s="60">
        <f t="shared" ref="B42:I42" si="79">B41/B14</f>
        <v>0.21943926189076596</v>
      </c>
      <c r="C42" s="60">
        <f t="shared" si="79"/>
        <v>0.18266284767617089</v>
      </c>
      <c r="D42" s="60">
        <f t="shared" si="79"/>
        <v>0.12011791956201305</v>
      </c>
      <c r="E42" s="60">
        <f t="shared" si="79"/>
        <v>0.14816907284595526</v>
      </c>
      <c r="F42" s="60">
        <f t="shared" si="79"/>
        <v>0.15305809826265646</v>
      </c>
      <c r="G42" s="60">
        <f t="shared" si="79"/>
        <v>9.9495316604166328E-2</v>
      </c>
      <c r="H42" s="60">
        <f t="shared" si="79"/>
        <v>4.2461816861113409E-2</v>
      </c>
      <c r="I42" s="60">
        <f t="shared" si="79"/>
        <v>2.0925259777874721E-2</v>
      </c>
      <c r="J42" s="60">
        <f t="shared" ref="J42:L42" si="80">J41/J14</f>
        <v>2.0290868728950789E-2</v>
      </c>
      <c r="K42" s="60">
        <f t="shared" si="80"/>
        <v>2.6034199908366709E-2</v>
      </c>
      <c r="L42" s="60">
        <f t="shared" si="80"/>
        <v>1.7037720439214737E-2</v>
      </c>
      <c r="M42" s="61"/>
      <c r="N42" s="60">
        <f>N41/N14</f>
        <v>0.1620038279508334</v>
      </c>
      <c r="O42" s="60">
        <f t="shared" ref="O42:T42" si="81">O41/O14</f>
        <v>0.15305809826265646</v>
      </c>
      <c r="P42" s="60">
        <f t="shared" si="81"/>
        <v>0.1185614312275074</v>
      </c>
      <c r="Q42" s="60">
        <f t="shared" si="81"/>
        <v>8.3935526985282075E-2</v>
      </c>
      <c r="R42" s="60">
        <f t="shared" si="81"/>
        <v>6.5759602104587825E-2</v>
      </c>
      <c r="S42" s="60">
        <f t="shared" si="81"/>
        <v>2.0290868728950789E-2</v>
      </c>
      <c r="T42" s="60">
        <f t="shared" si="81"/>
        <v>2.3203264645374522E-2</v>
      </c>
      <c r="U42" s="60">
        <f>U41/U14</f>
        <v>2.1160375349227628E-2</v>
      </c>
    </row>
    <row r="43" spans="1:21" ht="15.5" thickTop="1" thickBot="1" x14ac:dyDescent="0.4">
      <c r="A43" s="2"/>
      <c r="B43" s="12"/>
      <c r="C43" s="12"/>
      <c r="D43" s="12"/>
      <c r="E43" s="69"/>
      <c r="F43" s="12"/>
      <c r="G43" s="12"/>
      <c r="H43" s="12"/>
      <c r="I43" s="69"/>
      <c r="J43" s="69"/>
      <c r="K43" s="69"/>
      <c r="L43" s="69"/>
      <c r="M43" s="55"/>
      <c r="N43" s="56"/>
      <c r="O43" s="56"/>
      <c r="P43" s="56"/>
      <c r="Q43" s="56"/>
      <c r="R43" s="56"/>
      <c r="S43" s="56"/>
      <c r="T43" s="56"/>
      <c r="U43" s="56"/>
    </row>
    <row r="44" spans="1:21" ht="15.5" hidden="1" thickTop="1" thickBot="1" x14ac:dyDescent="0.4">
      <c r="A44" s="1">
        <f>IF($A$6="PT",$DQ44,$DR44)</f>
        <v>0</v>
      </c>
      <c r="B44" s="12"/>
      <c r="C44" s="12"/>
      <c r="D44" s="12"/>
      <c r="E44" s="69"/>
      <c r="F44" s="12"/>
      <c r="G44" s="12"/>
      <c r="H44" s="12"/>
      <c r="I44" s="69"/>
      <c r="J44" s="69"/>
      <c r="K44" s="69"/>
      <c r="L44" s="69"/>
      <c r="M44" s="55"/>
      <c r="N44" s="56"/>
      <c r="O44" s="56"/>
      <c r="P44" s="56"/>
      <c r="Q44" s="56"/>
      <c r="R44" s="56"/>
      <c r="S44" s="56"/>
      <c r="T44" s="56"/>
      <c r="U44" s="56"/>
    </row>
    <row r="45" spans="1:21" ht="15.5" hidden="1" thickTop="1" thickBot="1" x14ac:dyDescent="0.4">
      <c r="A45" s="2">
        <f>IF($A$6="PT",$DQ45,$DR45)</f>
        <v>0</v>
      </c>
      <c r="B45" s="12"/>
      <c r="C45" s="12"/>
      <c r="D45" s="12"/>
      <c r="E45" s="69"/>
      <c r="F45" s="12"/>
      <c r="G45" s="12"/>
      <c r="H45" s="12"/>
      <c r="I45" s="69"/>
      <c r="J45" s="69"/>
      <c r="K45" s="69"/>
      <c r="L45" s="69"/>
      <c r="M45" s="55"/>
      <c r="N45" s="56"/>
      <c r="O45" s="56"/>
      <c r="P45" s="56"/>
      <c r="Q45" s="56"/>
      <c r="R45" s="56"/>
      <c r="S45" s="56"/>
      <c r="T45" s="56"/>
      <c r="U45" s="56"/>
    </row>
    <row r="46" spans="1:21" ht="15.5" hidden="1" thickTop="1" thickBot="1" x14ac:dyDescent="0.4">
      <c r="B46" s="12"/>
      <c r="C46" s="12"/>
      <c r="D46" s="12"/>
      <c r="E46" s="69"/>
      <c r="F46" s="12"/>
      <c r="G46" s="12"/>
      <c r="H46" s="12"/>
      <c r="I46" s="69"/>
      <c r="J46" s="69"/>
      <c r="K46" s="69"/>
      <c r="L46" s="69"/>
      <c r="M46" s="55"/>
      <c r="N46" s="56"/>
      <c r="O46" s="56"/>
      <c r="P46" s="56"/>
      <c r="Q46" s="56"/>
      <c r="R46" s="56"/>
      <c r="S46" s="56"/>
      <c r="T46" s="56"/>
      <c r="U46" s="56"/>
    </row>
    <row r="47" spans="1:21" ht="15.5" hidden="1" thickTop="1" thickBot="1" x14ac:dyDescent="0.4">
      <c r="A47" s="1">
        <f>IF($A$6="PT",$DQ47,$DR47)</f>
        <v>0</v>
      </c>
      <c r="B47" s="12"/>
      <c r="C47" s="12"/>
      <c r="D47" s="12"/>
      <c r="E47" s="69"/>
      <c r="F47" s="12"/>
      <c r="G47" s="12"/>
      <c r="H47" s="12"/>
      <c r="I47" s="69"/>
      <c r="J47" s="69"/>
      <c r="K47" s="69"/>
      <c r="L47" s="69"/>
      <c r="M47" s="55"/>
      <c r="N47" s="56"/>
      <c r="O47" s="56"/>
      <c r="P47" s="56"/>
      <c r="Q47" s="56"/>
      <c r="R47" s="56"/>
      <c r="S47" s="56"/>
      <c r="T47" s="56"/>
      <c r="U47" s="56"/>
    </row>
    <row r="48" spans="1:21" ht="15.5" hidden="1" thickTop="1" thickBot="1" x14ac:dyDescent="0.4">
      <c r="A48" s="2">
        <f>IF($A$6="PT",$DQ48,$DR48)</f>
        <v>0</v>
      </c>
      <c r="B48" s="12"/>
      <c r="C48" s="12"/>
      <c r="D48" s="12"/>
      <c r="E48" s="69"/>
      <c r="F48" s="12"/>
      <c r="G48" s="12"/>
      <c r="H48" s="12"/>
      <c r="I48" s="69"/>
      <c r="J48" s="69"/>
      <c r="K48" s="69"/>
      <c r="L48" s="69"/>
      <c r="M48" s="55"/>
      <c r="N48" s="56"/>
      <c r="O48" s="56"/>
      <c r="P48" s="56"/>
      <c r="Q48" s="56"/>
      <c r="R48" s="56"/>
      <c r="S48" s="56"/>
      <c r="T48" s="56"/>
      <c r="U48" s="56"/>
    </row>
    <row r="49" spans="1:21" ht="15.5" hidden="1" thickTop="1" thickBot="1" x14ac:dyDescent="0.4">
      <c r="B49" s="12"/>
      <c r="C49" s="12"/>
      <c r="D49" s="12"/>
      <c r="E49" s="69"/>
      <c r="F49" s="12"/>
      <c r="G49" s="12"/>
      <c r="H49" s="12"/>
      <c r="I49" s="69"/>
      <c r="J49" s="69"/>
      <c r="K49" s="69"/>
      <c r="L49" s="69"/>
      <c r="M49" s="55"/>
      <c r="N49" s="56"/>
      <c r="O49" s="56"/>
      <c r="P49" s="56"/>
      <c r="Q49" s="56"/>
      <c r="R49" s="56"/>
      <c r="S49" s="56"/>
      <c r="T49" s="56"/>
      <c r="U49" s="56"/>
    </row>
    <row r="50" spans="1:21" ht="15.5" hidden="1" thickTop="1" thickBot="1" x14ac:dyDescent="0.4">
      <c r="A50" s="1">
        <f>IF($A$6="PT",$DQ50,$DR50)</f>
        <v>0</v>
      </c>
      <c r="B50" s="12"/>
      <c r="C50" s="12"/>
      <c r="D50" s="12"/>
      <c r="E50" s="69"/>
      <c r="F50" s="12"/>
      <c r="G50" s="12"/>
      <c r="H50" s="12"/>
      <c r="I50" s="69"/>
      <c r="J50" s="69"/>
      <c r="K50" s="69"/>
      <c r="L50" s="69"/>
      <c r="M50" s="55"/>
      <c r="N50" s="56"/>
      <c r="O50" s="56"/>
      <c r="P50" s="56"/>
      <c r="Q50" s="56"/>
      <c r="R50" s="56"/>
      <c r="S50" s="56"/>
      <c r="T50" s="56"/>
      <c r="U50" s="56"/>
    </row>
    <row r="51" spans="1:21" ht="15.5" hidden="1" thickTop="1" thickBot="1" x14ac:dyDescent="0.4">
      <c r="A51" s="2">
        <f>IF($A$6="PT",$DQ51,$DR51)</f>
        <v>0</v>
      </c>
      <c r="B51" s="12"/>
      <c r="C51" s="12"/>
      <c r="D51" s="12"/>
      <c r="E51" s="69"/>
      <c r="F51" s="12"/>
      <c r="G51" s="12"/>
      <c r="H51" s="12"/>
      <c r="I51" s="69"/>
      <c r="J51" s="69"/>
      <c r="K51" s="69"/>
      <c r="L51" s="69"/>
      <c r="M51" s="55"/>
      <c r="N51" s="56"/>
      <c r="O51" s="56"/>
      <c r="P51" s="56"/>
      <c r="Q51" s="56"/>
      <c r="R51" s="56"/>
      <c r="S51" s="56"/>
      <c r="T51" s="56"/>
      <c r="U51" s="56"/>
    </row>
    <row r="52" spans="1:21" ht="15.5" thickTop="1" thickBot="1" x14ac:dyDescent="0.4">
      <c r="B52" s="12"/>
      <c r="C52" s="12"/>
      <c r="D52" s="12"/>
      <c r="E52" s="69"/>
      <c r="F52" s="12"/>
      <c r="G52" s="12"/>
      <c r="H52" s="12"/>
      <c r="I52" s="69"/>
      <c r="J52" s="69"/>
      <c r="K52" s="69"/>
      <c r="L52" s="69"/>
      <c r="M52" s="55"/>
      <c r="N52" s="56"/>
      <c r="O52" s="56"/>
      <c r="P52" s="56"/>
      <c r="Q52" s="56"/>
      <c r="R52" s="56"/>
      <c r="S52" s="56"/>
      <c r="T52" s="56"/>
      <c r="U52" s="56"/>
    </row>
    <row r="53" spans="1:21" ht="15.5" thickTop="1" thickBot="1" x14ac:dyDescent="0.4">
      <c r="A53" s="1" t="s">
        <v>222</v>
      </c>
      <c r="B53" s="12"/>
      <c r="C53" s="12"/>
      <c r="D53" s="12"/>
      <c r="E53" s="69">
        <f>SUM(B30:E30)</f>
        <v>222378</v>
      </c>
      <c r="F53" s="69">
        <f>SUM(C30:F30)</f>
        <v>249548</v>
      </c>
      <c r="G53" s="12">
        <f>SUM(D109:G109)</f>
        <v>449105</v>
      </c>
      <c r="H53" s="12">
        <f t="shared" ref="H53:K53" si="82">SUM(E109:H109)</f>
        <v>460541</v>
      </c>
      <c r="I53" s="12">
        <f t="shared" si="82"/>
        <v>469557</v>
      </c>
      <c r="J53" s="12">
        <f t="shared" si="82"/>
        <v>473464</v>
      </c>
      <c r="K53" s="12">
        <f t="shared" si="82"/>
        <v>465849</v>
      </c>
      <c r="L53" s="12">
        <f>SUM(I109:L109)</f>
        <v>446558</v>
      </c>
      <c r="M53" s="55"/>
      <c r="N53" s="56">
        <f>E53</f>
        <v>222378</v>
      </c>
      <c r="O53" s="56">
        <f>F53</f>
        <v>249548</v>
      </c>
      <c r="P53" s="56">
        <f>G53</f>
        <v>449105</v>
      </c>
      <c r="Q53" s="56">
        <f>H53</f>
        <v>460541</v>
      </c>
      <c r="R53" s="56">
        <f>I53</f>
        <v>469557</v>
      </c>
      <c r="S53" s="56">
        <f>J53</f>
        <v>473464</v>
      </c>
      <c r="T53" s="56">
        <f>K53</f>
        <v>465849</v>
      </c>
      <c r="U53" s="56">
        <f>L53</f>
        <v>446558</v>
      </c>
    </row>
    <row r="54" spans="1:21" ht="15.5" hidden="1" thickTop="1" thickBot="1" x14ac:dyDescent="0.4">
      <c r="A54" s="1">
        <f>IF($A$6="PT",$DQ54,$DR54)</f>
        <v>0</v>
      </c>
      <c r="B54" s="12"/>
      <c r="C54" s="12"/>
      <c r="D54" s="12"/>
      <c r="E54" s="69"/>
      <c r="F54" s="12"/>
      <c r="G54" s="12"/>
      <c r="H54" s="12"/>
      <c r="I54" s="69"/>
      <c r="J54" s="69"/>
      <c r="K54" s="69"/>
      <c r="L54" s="69"/>
      <c r="M54" s="55"/>
      <c r="N54" s="56">
        <f>E54</f>
        <v>0</v>
      </c>
      <c r="O54" s="56">
        <f>F54</f>
        <v>0</v>
      </c>
      <c r="P54" s="56">
        <f>G54</f>
        <v>0</v>
      </c>
      <c r="Q54" s="56">
        <f>H54</f>
        <v>0</v>
      </c>
      <c r="R54" s="56">
        <f>I54</f>
        <v>0</v>
      </c>
      <c r="S54" s="56">
        <f>J54</f>
        <v>0</v>
      </c>
      <c r="T54" s="56">
        <f>K54</f>
        <v>0</v>
      </c>
      <c r="U54" s="56">
        <f>L54</f>
        <v>0</v>
      </c>
    </row>
    <row r="55" spans="1:21" ht="15.5" thickTop="1" thickBot="1" x14ac:dyDescent="0.4">
      <c r="A55" s="1" t="s">
        <v>221</v>
      </c>
      <c r="B55" s="12"/>
      <c r="C55" s="12"/>
      <c r="D55" s="12"/>
      <c r="E55" s="12">
        <f t="shared" ref="E55:F55" si="83">-SUM(B34:E34)</f>
        <v>45607</v>
      </c>
      <c r="F55" s="12">
        <f t="shared" si="83"/>
        <v>55765</v>
      </c>
      <c r="G55" s="12">
        <f>-SUM(D34:G34)</f>
        <v>89392</v>
      </c>
      <c r="H55" s="12">
        <f>-SUM(E34:H34)</f>
        <v>140203</v>
      </c>
      <c r="I55" s="69">
        <f>-SUM(F131:I131)</f>
        <v>151743</v>
      </c>
      <c r="J55" s="69">
        <f t="shared" ref="J55:L55" si="84">-SUM(G131:J131)</f>
        <v>171388</v>
      </c>
      <c r="K55" s="69">
        <f t="shared" si="84"/>
        <v>168039</v>
      </c>
      <c r="L55" s="69">
        <f t="shared" si="84"/>
        <v>144136</v>
      </c>
      <c r="M55" s="55"/>
      <c r="N55" s="56">
        <f>E55</f>
        <v>45607</v>
      </c>
      <c r="O55" s="56">
        <f>F55</f>
        <v>55765</v>
      </c>
      <c r="P55" s="56">
        <f>G55</f>
        <v>89392</v>
      </c>
      <c r="Q55" s="56">
        <f>H55</f>
        <v>140203</v>
      </c>
      <c r="R55" s="56">
        <f>I55</f>
        <v>151743</v>
      </c>
      <c r="S55" s="56">
        <f>J55</f>
        <v>171388</v>
      </c>
      <c r="T55" s="56">
        <f>K55</f>
        <v>168039</v>
      </c>
      <c r="U55" s="56">
        <f>L55</f>
        <v>144136</v>
      </c>
    </row>
    <row r="56" spans="1:21" ht="15.5" hidden="1" thickTop="1" thickBot="1" x14ac:dyDescent="0.4">
      <c r="A56" s="2"/>
      <c r="B56" s="12"/>
      <c r="C56" s="12"/>
      <c r="D56" s="12"/>
      <c r="E56" s="69"/>
      <c r="F56" s="12"/>
      <c r="G56" s="12"/>
      <c r="H56" s="12"/>
      <c r="I56" s="69"/>
      <c r="J56" s="69"/>
      <c r="K56" s="69"/>
      <c r="L56" s="69"/>
      <c r="M56" s="55"/>
      <c r="N56" s="56"/>
      <c r="O56" s="56"/>
      <c r="P56" s="56"/>
      <c r="Q56" s="56"/>
      <c r="R56" s="56"/>
      <c r="S56" s="56"/>
      <c r="T56" s="56"/>
      <c r="U56" s="56"/>
    </row>
    <row r="57" spans="1:21" ht="15.5" hidden="1" thickTop="1" thickBot="1" x14ac:dyDescent="0.4">
      <c r="A57" s="2"/>
      <c r="B57" s="12"/>
      <c r="C57" s="12"/>
      <c r="D57" s="12"/>
      <c r="E57" s="69"/>
      <c r="F57" s="12"/>
      <c r="G57" s="12"/>
      <c r="H57" s="12"/>
      <c r="I57" s="69"/>
      <c r="J57" s="69"/>
      <c r="K57" s="69"/>
      <c r="L57" s="69"/>
      <c r="M57" s="55"/>
      <c r="N57" s="56"/>
      <c r="O57" s="56"/>
      <c r="P57" s="56"/>
      <c r="Q57" s="56"/>
      <c r="R57" s="56"/>
      <c r="S57" s="56"/>
      <c r="T57" s="56"/>
      <c r="U57" s="56"/>
    </row>
    <row r="58" spans="1:21" ht="15.5" hidden="1" thickTop="1" thickBot="1" x14ac:dyDescent="0.4">
      <c r="A58" s="2"/>
      <c r="B58" s="12"/>
      <c r="C58" s="12"/>
      <c r="D58" s="12"/>
      <c r="E58" s="69"/>
      <c r="F58" s="12"/>
      <c r="G58" s="12"/>
      <c r="H58" s="12"/>
      <c r="I58" s="69"/>
      <c r="J58" s="69"/>
      <c r="K58" s="69"/>
      <c r="L58" s="69"/>
      <c r="M58" s="55"/>
      <c r="N58" s="56"/>
      <c r="O58" s="56"/>
      <c r="P58" s="56"/>
      <c r="Q58" s="56"/>
      <c r="R58" s="56"/>
      <c r="S58" s="56"/>
      <c r="T58" s="56"/>
      <c r="U58" s="56"/>
    </row>
    <row r="59" spans="1:21" ht="15.5" hidden="1" thickTop="1" thickBot="1" x14ac:dyDescent="0.4">
      <c r="A59" s="2"/>
      <c r="B59" s="12"/>
      <c r="C59" s="12"/>
      <c r="D59" s="12"/>
      <c r="E59" s="69"/>
      <c r="F59" s="12"/>
      <c r="G59" s="12"/>
      <c r="H59" s="12"/>
      <c r="I59" s="69"/>
      <c r="J59" s="69"/>
      <c r="K59" s="69"/>
      <c r="L59" s="69"/>
      <c r="M59" s="55"/>
      <c r="N59" s="56"/>
      <c r="O59" s="56"/>
      <c r="P59" s="56"/>
      <c r="Q59" s="56"/>
      <c r="R59" s="56"/>
      <c r="S59" s="56"/>
      <c r="T59" s="56"/>
      <c r="U59" s="56"/>
    </row>
    <row r="60" spans="1:21" ht="15.5" hidden="1" thickTop="1" thickBot="1" x14ac:dyDescent="0.4">
      <c r="A60" s="2"/>
      <c r="B60" s="12"/>
      <c r="C60" s="12"/>
      <c r="D60" s="12"/>
      <c r="E60" s="69"/>
      <c r="F60" s="12"/>
      <c r="G60" s="12"/>
      <c r="H60" s="12"/>
      <c r="I60" s="69"/>
      <c r="J60" s="69"/>
      <c r="K60" s="69"/>
      <c r="L60" s="69"/>
      <c r="M60" s="55"/>
      <c r="N60" s="56"/>
      <c r="O60" s="56"/>
      <c r="P60" s="56"/>
      <c r="Q60" s="56"/>
      <c r="R60" s="56"/>
      <c r="S60" s="56"/>
      <c r="T60" s="56"/>
      <c r="U60" s="56"/>
    </row>
    <row r="61" spans="1:21" ht="15.5" hidden="1" thickTop="1" thickBot="1" x14ac:dyDescent="0.4">
      <c r="A61" s="2"/>
      <c r="B61" s="12"/>
      <c r="C61" s="12"/>
      <c r="D61" s="12"/>
      <c r="E61" s="69"/>
      <c r="F61" s="12"/>
      <c r="G61" s="12"/>
      <c r="H61" s="12"/>
      <c r="I61" s="69"/>
      <c r="J61" s="69"/>
      <c r="K61" s="69"/>
      <c r="L61" s="69"/>
      <c r="M61" s="55"/>
      <c r="N61" s="56"/>
      <c r="O61" s="56"/>
      <c r="P61" s="56"/>
      <c r="Q61" s="56"/>
      <c r="R61" s="56"/>
      <c r="S61" s="56"/>
      <c r="T61" s="56"/>
      <c r="U61" s="56"/>
    </row>
    <row r="62" spans="1:21" ht="15.5" hidden="1" thickTop="1" thickBot="1" x14ac:dyDescent="0.4">
      <c r="A62" s="2"/>
      <c r="B62" s="12"/>
      <c r="C62" s="12"/>
      <c r="D62" s="12"/>
      <c r="E62" s="69"/>
      <c r="F62" s="12"/>
      <c r="G62" s="12"/>
      <c r="H62" s="12"/>
      <c r="I62" s="69"/>
      <c r="J62" s="69"/>
      <c r="K62" s="69"/>
      <c r="L62" s="69"/>
      <c r="M62" s="55"/>
      <c r="N62" s="56"/>
      <c r="O62" s="56"/>
      <c r="P62" s="56"/>
      <c r="Q62" s="56"/>
      <c r="R62" s="56"/>
      <c r="S62" s="56"/>
      <c r="T62" s="56"/>
      <c r="U62" s="56"/>
    </row>
    <row r="63" spans="1:21" ht="15.5" hidden="1" thickTop="1" thickBot="1" x14ac:dyDescent="0.4">
      <c r="A63" s="2"/>
      <c r="B63" s="12"/>
      <c r="C63" s="12"/>
      <c r="D63" s="12"/>
      <c r="E63" s="69"/>
      <c r="F63" s="12"/>
      <c r="G63" s="12"/>
      <c r="H63" s="12"/>
      <c r="I63" s="69"/>
      <c r="J63" s="69"/>
      <c r="K63" s="69"/>
      <c r="L63" s="69"/>
      <c r="M63" s="55"/>
      <c r="N63" s="56"/>
      <c r="O63" s="56"/>
      <c r="P63" s="56"/>
      <c r="Q63" s="56"/>
      <c r="R63" s="56"/>
      <c r="S63" s="56"/>
      <c r="T63" s="56"/>
      <c r="U63" s="56"/>
    </row>
    <row r="64" spans="1:21" ht="15.5" hidden="1" thickTop="1" thickBot="1" x14ac:dyDescent="0.4">
      <c r="A64" s="2"/>
      <c r="B64" s="12"/>
      <c r="C64" s="12"/>
      <c r="D64" s="12"/>
      <c r="E64" s="69"/>
      <c r="F64" s="12"/>
      <c r="G64" s="12"/>
      <c r="H64" s="12"/>
      <c r="I64" s="69"/>
      <c r="J64" s="69"/>
      <c r="K64" s="69"/>
      <c r="L64" s="69"/>
      <c r="M64" s="55"/>
      <c r="N64" s="56"/>
      <c r="O64" s="56"/>
      <c r="P64" s="56"/>
      <c r="Q64" s="56"/>
      <c r="R64" s="56"/>
      <c r="S64" s="56"/>
      <c r="T64" s="56"/>
      <c r="U64" s="56"/>
    </row>
    <row r="65" spans="1:21" ht="15.5" hidden="1" thickTop="1" thickBot="1" x14ac:dyDescent="0.4">
      <c r="A65" s="2"/>
      <c r="B65" s="12"/>
      <c r="C65" s="12"/>
      <c r="D65" s="12"/>
      <c r="E65" s="69"/>
      <c r="F65" s="12"/>
      <c r="G65" s="12"/>
      <c r="H65" s="12"/>
      <c r="I65" s="69"/>
      <c r="J65" s="69"/>
      <c r="K65" s="69"/>
      <c r="L65" s="69"/>
      <c r="M65" s="55"/>
      <c r="N65" s="56"/>
      <c r="O65" s="56"/>
      <c r="P65" s="56"/>
      <c r="Q65" s="56"/>
      <c r="R65" s="56"/>
      <c r="S65" s="56"/>
      <c r="T65" s="56"/>
      <c r="U65" s="56"/>
    </row>
    <row r="66" spans="1:21" ht="15.5" hidden="1" thickTop="1" thickBot="1" x14ac:dyDescent="0.4">
      <c r="A66" s="2"/>
      <c r="B66" s="12"/>
      <c r="C66" s="12"/>
      <c r="D66" s="12"/>
      <c r="E66" s="69"/>
      <c r="F66" s="12"/>
      <c r="G66" s="12"/>
      <c r="H66" s="12"/>
      <c r="I66" s="69"/>
      <c r="J66" s="69"/>
      <c r="K66" s="69"/>
      <c r="L66" s="69"/>
      <c r="M66" s="55"/>
      <c r="N66" s="56"/>
      <c r="O66" s="56"/>
      <c r="P66" s="56"/>
      <c r="Q66" s="56"/>
      <c r="R66" s="56"/>
      <c r="S66" s="56"/>
      <c r="T66" s="56"/>
      <c r="U66" s="56"/>
    </row>
    <row r="67" spans="1:21" ht="15.5" hidden="1" thickTop="1" thickBot="1" x14ac:dyDescent="0.4">
      <c r="A67" s="2"/>
      <c r="B67" s="12"/>
      <c r="C67" s="12"/>
      <c r="D67" s="12"/>
      <c r="E67" s="69"/>
      <c r="F67" s="12"/>
      <c r="G67" s="12"/>
      <c r="H67" s="12"/>
      <c r="I67" s="69"/>
      <c r="J67" s="69"/>
      <c r="K67" s="69"/>
      <c r="L67" s="69"/>
      <c r="M67" s="55"/>
      <c r="N67" s="56"/>
      <c r="O67" s="56"/>
      <c r="P67" s="56"/>
      <c r="Q67" s="56"/>
      <c r="R67" s="56"/>
      <c r="S67" s="56"/>
      <c r="T67" s="56"/>
      <c r="U67" s="56"/>
    </row>
    <row r="68" spans="1:21" ht="15.5" hidden="1" thickTop="1" thickBot="1" x14ac:dyDescent="0.4">
      <c r="A68" s="2"/>
      <c r="B68" s="12"/>
      <c r="C68" s="12"/>
      <c r="D68" s="12"/>
      <c r="E68" s="69"/>
      <c r="F68" s="12"/>
      <c r="G68" s="12"/>
      <c r="H68" s="12"/>
      <c r="I68" s="69"/>
      <c r="J68" s="69"/>
      <c r="K68" s="69"/>
      <c r="L68" s="69"/>
      <c r="M68" s="55"/>
      <c r="N68" s="56"/>
      <c r="O68" s="56"/>
      <c r="P68" s="56"/>
      <c r="Q68" s="56"/>
      <c r="R68" s="56"/>
      <c r="S68" s="56"/>
      <c r="T68" s="56"/>
      <c r="U68" s="56"/>
    </row>
    <row r="69" spans="1:21" ht="15.5" hidden="1" thickTop="1" thickBot="1" x14ac:dyDescent="0.4">
      <c r="A69" s="2"/>
      <c r="B69" s="12"/>
      <c r="C69" s="12"/>
      <c r="D69" s="12"/>
      <c r="E69" s="69"/>
      <c r="F69" s="12"/>
      <c r="G69" s="12"/>
      <c r="H69" s="12"/>
      <c r="I69" s="69"/>
      <c r="J69" s="69"/>
      <c r="K69" s="69"/>
      <c r="L69" s="69"/>
      <c r="M69" s="55"/>
      <c r="N69" s="56"/>
      <c r="O69" s="56"/>
      <c r="P69" s="56"/>
      <c r="Q69" s="56"/>
      <c r="R69" s="56"/>
      <c r="S69" s="56"/>
      <c r="T69" s="56"/>
      <c r="U69" s="56"/>
    </row>
    <row r="70" spans="1:21" ht="15.5" hidden="1" thickTop="1" thickBot="1" x14ac:dyDescent="0.4">
      <c r="A70" s="2"/>
      <c r="B70" s="12"/>
      <c r="C70" s="12"/>
      <c r="D70" s="12"/>
      <c r="E70" s="69"/>
      <c r="F70" s="12"/>
      <c r="G70" s="12"/>
      <c r="H70" s="12"/>
      <c r="I70" s="69"/>
      <c r="J70" s="69"/>
      <c r="K70" s="69"/>
      <c r="L70" s="69"/>
      <c r="M70" s="55"/>
      <c r="N70" s="56"/>
      <c r="O70" s="56"/>
      <c r="P70" s="56"/>
      <c r="Q70" s="56"/>
      <c r="R70" s="56"/>
      <c r="S70" s="56"/>
      <c r="T70" s="56"/>
      <c r="U70" s="56"/>
    </row>
    <row r="71" spans="1:21" ht="15" thickTop="1" x14ac:dyDescent="0.35">
      <c r="A71" s="33"/>
      <c r="B71" s="33"/>
      <c r="C71" s="33"/>
      <c r="D71" s="33"/>
      <c r="E71" s="33"/>
      <c r="F71" s="33"/>
      <c r="G71" s="33"/>
      <c r="H71" s="33"/>
      <c r="I71" s="33"/>
      <c r="J71" s="33"/>
      <c r="K71" s="33"/>
      <c r="L71" s="33"/>
      <c r="M71" s="33"/>
      <c r="N71" s="33"/>
      <c r="O71" s="33"/>
      <c r="P71" s="33"/>
      <c r="Q71" s="33"/>
      <c r="R71" s="33"/>
      <c r="S71" s="33"/>
      <c r="T71" s="33"/>
      <c r="U71" s="33"/>
    </row>
    <row r="72" spans="1:21" ht="15" customHeight="1" thickBot="1" x14ac:dyDescent="0.4">
      <c r="A72" s="37" t="s">
        <v>41</v>
      </c>
      <c r="B72" s="38" t="str">
        <f t="shared" ref="B72:T72" si="85">B$7</f>
        <v>1T22</v>
      </c>
      <c r="C72" s="38" t="str">
        <f t="shared" si="85"/>
        <v>2T22</v>
      </c>
      <c r="D72" s="38" t="str">
        <f t="shared" si="85"/>
        <v>3T22</v>
      </c>
      <c r="E72" s="38" t="str">
        <f t="shared" si="85"/>
        <v>4T22</v>
      </c>
      <c r="F72" s="38" t="str">
        <f t="shared" si="85"/>
        <v>1T23</v>
      </c>
      <c r="G72" s="38" t="str">
        <f t="shared" si="85"/>
        <v>2T23</v>
      </c>
      <c r="H72" s="38" t="str">
        <f t="shared" si="85"/>
        <v>3T23</v>
      </c>
      <c r="I72" s="38" t="str">
        <f t="shared" si="85"/>
        <v>4T23</v>
      </c>
      <c r="J72" s="38" t="str">
        <f t="shared" si="85"/>
        <v>1T24</v>
      </c>
      <c r="K72" s="38" t="str">
        <f t="shared" si="85"/>
        <v>2T24</v>
      </c>
      <c r="L72" s="38" t="str">
        <f t="shared" si="85"/>
        <v>3T24</v>
      </c>
      <c r="M72" s="57"/>
      <c r="N72" s="39">
        <f t="shared" si="85"/>
        <v>2022</v>
      </c>
      <c r="O72" s="39" t="str">
        <f t="shared" si="85"/>
        <v>1T23</v>
      </c>
      <c r="P72" s="39" t="str">
        <f t="shared" si="85"/>
        <v>6M23</v>
      </c>
      <c r="Q72" s="39" t="str">
        <f t="shared" si="85"/>
        <v>9M23</v>
      </c>
      <c r="R72" s="39">
        <f t="shared" si="85"/>
        <v>2023</v>
      </c>
      <c r="S72" s="39" t="str">
        <f t="shared" si="85"/>
        <v>1T24</v>
      </c>
      <c r="T72" s="39" t="str">
        <f t="shared" si="85"/>
        <v>6M24</v>
      </c>
      <c r="U72" s="39" t="str">
        <f>U$7</f>
        <v>9M24</v>
      </c>
    </row>
    <row r="73" spans="1:21" ht="15" customHeight="1" thickTop="1" thickBot="1" x14ac:dyDescent="0.4">
      <c r="A73" s="71" t="s">
        <v>42</v>
      </c>
      <c r="B73" s="72"/>
      <c r="C73" s="72"/>
      <c r="D73" s="72"/>
      <c r="E73" s="72"/>
      <c r="F73" s="72"/>
      <c r="G73" s="72"/>
      <c r="H73" s="72"/>
      <c r="I73" s="72"/>
      <c r="J73" s="72"/>
      <c r="K73" s="72"/>
      <c r="L73" s="72"/>
      <c r="M73" s="55"/>
      <c r="N73" s="73"/>
      <c r="O73" s="73"/>
      <c r="P73" s="73"/>
      <c r="Q73" s="73"/>
      <c r="R73" s="73"/>
      <c r="S73" s="73"/>
      <c r="T73" s="73"/>
      <c r="U73" s="73"/>
    </row>
    <row r="74" spans="1:21" ht="15" customHeight="1" outlineLevel="1" thickTop="1" thickBot="1" x14ac:dyDescent="0.4">
      <c r="A74" s="2" t="s">
        <v>43</v>
      </c>
      <c r="B74" s="12">
        <v>-2897</v>
      </c>
      <c r="C74" s="12">
        <v>-3543</v>
      </c>
      <c r="D74" s="12">
        <v>-3974</v>
      </c>
      <c r="E74" s="12">
        <v>-3805</v>
      </c>
      <c r="F74" s="12">
        <v>-5889</v>
      </c>
      <c r="G74" s="12">
        <v>-9832</v>
      </c>
      <c r="H74" s="12">
        <v>-9810</v>
      </c>
      <c r="I74" s="12">
        <v>-11188</v>
      </c>
      <c r="J74" s="12">
        <v>-12576</v>
      </c>
      <c r="K74" s="12">
        <v>-12545</v>
      </c>
      <c r="L74" s="12">
        <v>-11846</v>
      </c>
      <c r="M74" s="55"/>
      <c r="N74" s="12">
        <f>SUM(B74:E74)</f>
        <v>-14219</v>
      </c>
      <c r="O74" s="12">
        <f>F74</f>
        <v>-5889</v>
      </c>
      <c r="P74" s="12">
        <f>SUM(F74:G74)</f>
        <v>-15721</v>
      </c>
      <c r="Q74" s="12">
        <f>SUM(F74:H74)</f>
        <v>-25531</v>
      </c>
      <c r="R74" s="12">
        <f>SUM(F74:I74)</f>
        <v>-36719</v>
      </c>
      <c r="S74" s="12">
        <f>J74</f>
        <v>-12576</v>
      </c>
      <c r="T74" s="12">
        <f>SUM(J74:K74)</f>
        <v>-25121</v>
      </c>
      <c r="U74" s="12">
        <f>SUM(J74:L74)</f>
        <v>-36967</v>
      </c>
    </row>
    <row r="75" spans="1:21" ht="15" customHeight="1" outlineLevel="1" thickTop="1" thickBot="1" x14ac:dyDescent="0.4">
      <c r="A75" s="2" t="s">
        <v>44</v>
      </c>
      <c r="B75" s="12">
        <v>-3706</v>
      </c>
      <c r="C75" s="12">
        <v>-5200</v>
      </c>
      <c r="D75" s="12">
        <v>8209</v>
      </c>
      <c r="E75" s="12">
        <v>-18564</v>
      </c>
      <c r="F75" s="12">
        <v>-7558</v>
      </c>
      <c r="G75" s="12">
        <v>-18577</v>
      </c>
      <c r="H75" s="12">
        <v>-19743</v>
      </c>
      <c r="I75" s="12">
        <v>-6788</v>
      </c>
      <c r="J75" s="12">
        <v>-13731</v>
      </c>
      <c r="K75" s="12">
        <v>-15140</v>
      </c>
      <c r="L75" s="12">
        <v>-16512</v>
      </c>
      <c r="M75" s="55"/>
      <c r="N75" s="12">
        <f>SUM(B75:E75)</f>
        <v>-19261</v>
      </c>
      <c r="O75" s="12">
        <f>F75</f>
        <v>-7558</v>
      </c>
      <c r="P75" s="12">
        <f>SUM(F75:G75)</f>
        <v>-26135</v>
      </c>
      <c r="Q75" s="12">
        <f>SUM(F75:H75)</f>
        <v>-45878</v>
      </c>
      <c r="R75" s="12">
        <f>SUM(F75:I75)</f>
        <v>-52666</v>
      </c>
      <c r="S75" s="12">
        <f>J75</f>
        <v>-13731</v>
      </c>
      <c r="T75" s="12">
        <f>SUM(J75:K75)</f>
        <v>-28871</v>
      </c>
      <c r="U75" s="12">
        <f>SUM(J75:L75)</f>
        <v>-45383</v>
      </c>
    </row>
    <row r="76" spans="1:21" ht="15" customHeight="1" outlineLevel="1" thickTop="1" thickBot="1" x14ac:dyDescent="0.4">
      <c r="A76" s="2" t="s">
        <v>105</v>
      </c>
      <c r="B76" s="12">
        <v>-13274</v>
      </c>
      <c r="C76" s="12">
        <v>-18290</v>
      </c>
      <c r="D76" s="12">
        <v>-22709</v>
      </c>
      <c r="E76" s="12">
        <v>-21407</v>
      </c>
      <c r="F76" s="12">
        <v>-25305</v>
      </c>
      <c r="G76" s="12">
        <v>-35876</v>
      </c>
      <c r="H76" s="12">
        <v>-37456</v>
      </c>
      <c r="I76" s="12">
        <v>-52471</v>
      </c>
      <c r="J76" s="12">
        <v>-66942</v>
      </c>
      <c r="K76" s="12">
        <v>-60555</v>
      </c>
      <c r="L76" s="12">
        <v>-58692</v>
      </c>
      <c r="M76" s="55"/>
      <c r="N76" s="12">
        <f>SUM(B76:E76)</f>
        <v>-75680</v>
      </c>
      <c r="O76" s="12">
        <f>F76</f>
        <v>-25305</v>
      </c>
      <c r="P76" s="12">
        <f>SUM(F76:G76)</f>
        <v>-61181</v>
      </c>
      <c r="Q76" s="12">
        <f>SUM(F76:H76)</f>
        <v>-98637</v>
      </c>
      <c r="R76" s="12">
        <f>SUM(F76:I76)</f>
        <v>-151108</v>
      </c>
      <c r="S76" s="12">
        <f>J76</f>
        <v>-66942</v>
      </c>
      <c r="T76" s="12">
        <f>SUM(J76:K76)</f>
        <v>-127497</v>
      </c>
      <c r="U76" s="12">
        <f>SUM(J76:L76)</f>
        <v>-186189</v>
      </c>
    </row>
    <row r="77" spans="1:21" ht="15" customHeight="1" outlineLevel="1" thickTop="1" thickBot="1" x14ac:dyDescent="0.4">
      <c r="A77" s="2" t="s">
        <v>45</v>
      </c>
      <c r="B77" s="12">
        <v>-508</v>
      </c>
      <c r="C77" s="12">
        <v>-2056</v>
      </c>
      <c r="D77" s="12">
        <v>-5398</v>
      </c>
      <c r="E77" s="12">
        <v>-3227</v>
      </c>
      <c r="F77" s="12">
        <v>-3773</v>
      </c>
      <c r="G77" s="12">
        <v>-5263</v>
      </c>
      <c r="H77" s="12">
        <v>-5633</v>
      </c>
      <c r="I77" s="12">
        <v>-4777</v>
      </c>
      <c r="J77" s="12">
        <v>-4079</v>
      </c>
      <c r="K77" s="12">
        <v>-5131</v>
      </c>
      <c r="L77" s="12">
        <v>-4254</v>
      </c>
      <c r="M77" s="55"/>
      <c r="N77" s="12">
        <f>SUM(B77:E77)</f>
        <v>-11189</v>
      </c>
      <c r="O77" s="12">
        <f>F77</f>
        <v>-3773</v>
      </c>
      <c r="P77" s="12">
        <f>SUM(F77:G77)</f>
        <v>-9036</v>
      </c>
      <c r="Q77" s="12">
        <f>SUM(F77:H77)</f>
        <v>-14669</v>
      </c>
      <c r="R77" s="12">
        <f>SUM(F77:I77)</f>
        <v>-19446</v>
      </c>
      <c r="S77" s="12">
        <f>J77</f>
        <v>-4079</v>
      </c>
      <c r="T77" s="12">
        <f>SUM(J77:K77)</f>
        <v>-9210</v>
      </c>
      <c r="U77" s="12">
        <f>SUM(J77:L77)</f>
        <v>-13464</v>
      </c>
    </row>
    <row r="78" spans="1:21" ht="15" customHeight="1" outlineLevel="1" thickTop="1" thickBot="1" x14ac:dyDescent="0.4">
      <c r="A78" s="2" t="s">
        <v>46</v>
      </c>
      <c r="B78" s="12">
        <v>-3873</v>
      </c>
      <c r="C78" s="12">
        <v>-4284</v>
      </c>
      <c r="D78" s="12">
        <v>-5107</v>
      </c>
      <c r="E78" s="12">
        <v>-5755</v>
      </c>
      <c r="F78" s="12">
        <v>-5765</v>
      </c>
      <c r="G78" s="12">
        <v>-8259</v>
      </c>
      <c r="H78" s="12">
        <v>-9598</v>
      </c>
      <c r="I78" s="12">
        <v>-6695</v>
      </c>
      <c r="J78" s="12">
        <v>-7578</v>
      </c>
      <c r="K78" s="12">
        <v>-7303</v>
      </c>
      <c r="L78" s="12">
        <v>-7595</v>
      </c>
      <c r="M78" s="55"/>
      <c r="N78" s="12">
        <f>SUM(B78:E78)</f>
        <v>-19019</v>
      </c>
      <c r="O78" s="12">
        <f>F78</f>
        <v>-5765</v>
      </c>
      <c r="P78" s="12">
        <f>SUM(F78:G78)</f>
        <v>-14024</v>
      </c>
      <c r="Q78" s="12">
        <f>SUM(F78:H78)</f>
        <v>-23622</v>
      </c>
      <c r="R78" s="12">
        <f>SUM(F78:I78)</f>
        <v>-30317</v>
      </c>
      <c r="S78" s="12">
        <f>J78</f>
        <v>-7578</v>
      </c>
      <c r="T78" s="12">
        <f>SUM(J78:K78)</f>
        <v>-14881</v>
      </c>
      <c r="U78" s="12">
        <f>SUM(J78:L78)</f>
        <v>-22476</v>
      </c>
    </row>
    <row r="79" spans="1:21" ht="15" customHeight="1" outlineLevel="1" thickTop="1" thickBot="1" x14ac:dyDescent="0.4">
      <c r="A79" s="2" t="s">
        <v>141</v>
      </c>
      <c r="B79" s="12">
        <v>-1833</v>
      </c>
      <c r="C79" s="12">
        <v>-3638</v>
      </c>
      <c r="D79" s="12">
        <v>-3995</v>
      </c>
      <c r="E79" s="12">
        <v>-5165</v>
      </c>
      <c r="F79" s="12">
        <v>-4379</v>
      </c>
      <c r="G79" s="12">
        <v>-9422</v>
      </c>
      <c r="H79" s="12">
        <v>-9853</v>
      </c>
      <c r="I79" s="12">
        <v>-9915</v>
      </c>
      <c r="J79" s="12">
        <v>-7187</v>
      </c>
      <c r="K79" s="12">
        <v>-9673</v>
      </c>
      <c r="L79" s="12">
        <v>-7696</v>
      </c>
      <c r="M79" s="55"/>
      <c r="N79" s="12">
        <f>SUM(B79:E79)</f>
        <v>-14631</v>
      </c>
      <c r="O79" s="12">
        <f>F79</f>
        <v>-4379</v>
      </c>
      <c r="P79" s="12">
        <f>SUM(F79:G79)</f>
        <v>-13801</v>
      </c>
      <c r="Q79" s="12">
        <f>SUM(F79:H79)</f>
        <v>-23654</v>
      </c>
      <c r="R79" s="12">
        <f>SUM(F79:I79)</f>
        <v>-33569</v>
      </c>
      <c r="S79" s="12">
        <f>J79</f>
        <v>-7187</v>
      </c>
      <c r="T79" s="12">
        <f>SUM(J79:K79)</f>
        <v>-16860</v>
      </c>
      <c r="U79" s="12">
        <f>SUM(J79:L79)</f>
        <v>-24556</v>
      </c>
    </row>
    <row r="80" spans="1:21" ht="15" customHeight="1" outlineLevel="1" thickTop="1" thickBot="1" x14ac:dyDescent="0.4">
      <c r="A80" s="2" t="s">
        <v>151</v>
      </c>
      <c r="B80" s="12">
        <v>-4278</v>
      </c>
      <c r="C80" s="12">
        <v>-4544</v>
      </c>
      <c r="D80" s="12">
        <v>-18352</v>
      </c>
      <c r="E80" s="12">
        <v>8937</v>
      </c>
      <c r="F80" s="12">
        <v>-4345</v>
      </c>
      <c r="G80" s="12">
        <v>-4703</v>
      </c>
      <c r="H80" s="12">
        <v>-3679</v>
      </c>
      <c r="I80" s="12">
        <v>-6259</v>
      </c>
      <c r="J80" s="12">
        <v>-5525</v>
      </c>
      <c r="K80" s="12">
        <v>-7177</v>
      </c>
      <c r="L80" s="12">
        <v>-5030</v>
      </c>
      <c r="M80" s="55"/>
      <c r="N80" s="12">
        <f>SUM(B80:E80)</f>
        <v>-18237</v>
      </c>
      <c r="O80" s="12">
        <f>F80</f>
        <v>-4345</v>
      </c>
      <c r="P80" s="12">
        <f>SUM(F80:G80)</f>
        <v>-9048</v>
      </c>
      <c r="Q80" s="12">
        <f>SUM(F80:H80)</f>
        <v>-12727</v>
      </c>
      <c r="R80" s="12">
        <f>SUM(F80:I80)</f>
        <v>-18986</v>
      </c>
      <c r="S80" s="12">
        <f>J80</f>
        <v>-5525</v>
      </c>
      <c r="T80" s="12">
        <f>SUM(J80:K80)</f>
        <v>-12702</v>
      </c>
      <c r="U80" s="12">
        <f>SUM(J80:L80)</f>
        <v>-17732</v>
      </c>
    </row>
    <row r="81" spans="1:21" ht="15" customHeight="1" outlineLevel="1" thickTop="1" thickBot="1" x14ac:dyDescent="0.4">
      <c r="A81" s="2" t="s">
        <v>142</v>
      </c>
      <c r="B81" s="12">
        <v>-811</v>
      </c>
      <c r="C81" s="12">
        <v>-880</v>
      </c>
      <c r="D81" s="12">
        <v>-1041</v>
      </c>
      <c r="E81" s="12">
        <v>-1096</v>
      </c>
      <c r="F81" s="12">
        <v>-1309</v>
      </c>
      <c r="G81" s="12">
        <v>-1514</v>
      </c>
      <c r="H81" s="12">
        <v>-1405</v>
      </c>
      <c r="I81" s="12">
        <v>-1331</v>
      </c>
      <c r="J81" s="12">
        <v>-1567</v>
      </c>
      <c r="K81" s="12">
        <v>-2015</v>
      </c>
      <c r="L81" s="12">
        <v>-1952</v>
      </c>
      <c r="M81" s="55"/>
      <c r="N81" s="12">
        <f>SUM(B81:E81)</f>
        <v>-3828</v>
      </c>
      <c r="O81" s="12">
        <f>F81</f>
        <v>-1309</v>
      </c>
      <c r="P81" s="12">
        <f>SUM(F81:G81)</f>
        <v>-2823</v>
      </c>
      <c r="Q81" s="12">
        <f>SUM(F81:H81)</f>
        <v>-4228</v>
      </c>
      <c r="R81" s="12">
        <f>SUM(F81:I81)</f>
        <v>-5559</v>
      </c>
      <c r="S81" s="12">
        <f>J81</f>
        <v>-1567</v>
      </c>
      <c r="T81" s="12">
        <f>SUM(J81:K81)</f>
        <v>-3582</v>
      </c>
      <c r="U81" s="12">
        <f>SUM(J81:L81)</f>
        <v>-5534</v>
      </c>
    </row>
    <row r="82" spans="1:21" ht="15" customHeight="1" outlineLevel="1" thickTop="1" thickBot="1" x14ac:dyDescent="0.4">
      <c r="A82" s="2" t="s">
        <v>143</v>
      </c>
      <c r="B82" s="12">
        <v>4352</v>
      </c>
      <c r="C82" s="12">
        <v>4608</v>
      </c>
      <c r="D82" s="12">
        <v>4792</v>
      </c>
      <c r="E82" s="12">
        <v>10625</v>
      </c>
      <c r="F82" s="12">
        <v>9682</v>
      </c>
      <c r="G82" s="12">
        <v>13962</v>
      </c>
      <c r="H82" s="12">
        <v>14208</v>
      </c>
      <c r="I82" s="12">
        <v>16213</v>
      </c>
      <c r="J82" s="12">
        <v>14971</v>
      </c>
      <c r="K82" s="12">
        <v>14806</v>
      </c>
      <c r="L82" s="12">
        <v>14526</v>
      </c>
      <c r="M82" s="55"/>
      <c r="N82" s="12">
        <f>SUM(B82:E82)</f>
        <v>24377</v>
      </c>
      <c r="O82" s="12">
        <f>F82</f>
        <v>9682</v>
      </c>
      <c r="P82" s="12">
        <f>SUM(F82:G82)</f>
        <v>23644</v>
      </c>
      <c r="Q82" s="12">
        <f>SUM(F82:H82)</f>
        <v>37852</v>
      </c>
      <c r="R82" s="12">
        <f>SUM(F82:I82)</f>
        <v>54065</v>
      </c>
      <c r="S82" s="12">
        <f>J82</f>
        <v>14971</v>
      </c>
      <c r="T82" s="12">
        <f>SUM(J82:K82)</f>
        <v>29777</v>
      </c>
      <c r="U82" s="12">
        <f>SUM(J82:L82)</f>
        <v>44303</v>
      </c>
    </row>
    <row r="83" spans="1:21" ht="15" customHeight="1" outlineLevel="1" thickTop="1" thickBot="1" x14ac:dyDescent="0.4">
      <c r="A83" s="2" t="s">
        <v>144</v>
      </c>
      <c r="B83" s="12">
        <v>-809</v>
      </c>
      <c r="C83" s="12">
        <v>-1610</v>
      </c>
      <c r="D83" s="12">
        <v>-2545</v>
      </c>
      <c r="E83" s="12">
        <v>-1619</v>
      </c>
      <c r="F83" s="12">
        <v>-1187</v>
      </c>
      <c r="G83" s="12">
        <v>-5503</v>
      </c>
      <c r="H83" s="12">
        <v>-5379</v>
      </c>
      <c r="I83" s="12">
        <v>-8805</v>
      </c>
      <c r="J83" s="12">
        <v>-5021</v>
      </c>
      <c r="K83" s="12">
        <v>-4535</v>
      </c>
      <c r="L83" s="12">
        <v>-5018</v>
      </c>
      <c r="M83" s="55"/>
      <c r="N83" s="12">
        <f>SUM(B83:E83)</f>
        <v>-6583</v>
      </c>
      <c r="O83" s="12">
        <f>F83</f>
        <v>-1187</v>
      </c>
      <c r="P83" s="12">
        <f>SUM(F83:G83)</f>
        <v>-6690</v>
      </c>
      <c r="Q83" s="12">
        <f>SUM(F83:H83)</f>
        <v>-12069</v>
      </c>
      <c r="R83" s="12">
        <f>SUM(F83:I83)</f>
        <v>-20874</v>
      </c>
      <c r="S83" s="12">
        <f>J83</f>
        <v>-5021</v>
      </c>
      <c r="T83" s="12">
        <f>SUM(J83:K83)</f>
        <v>-9556</v>
      </c>
      <c r="U83" s="12">
        <f>SUM(J83:L83)</f>
        <v>-14574</v>
      </c>
    </row>
    <row r="84" spans="1:21" ht="15" customHeight="1" outlineLevel="1" thickTop="1" thickBot="1" x14ac:dyDescent="0.4">
      <c r="A84" s="2" t="s">
        <v>165</v>
      </c>
      <c r="B84" s="12">
        <v>-15909</v>
      </c>
      <c r="C84" s="12">
        <v>-23309</v>
      </c>
      <c r="D84" s="12">
        <v>-33835</v>
      </c>
      <c r="E84" s="12">
        <v>-28616</v>
      </c>
      <c r="F84" s="12">
        <v>-34477</v>
      </c>
      <c r="G84" s="12">
        <v>-71547</v>
      </c>
      <c r="H84" s="12">
        <v>-138875</v>
      </c>
      <c r="I84" s="12">
        <v>-119650</v>
      </c>
      <c r="J84" s="12">
        <v>-98632</v>
      </c>
      <c r="K84" s="12">
        <v>-107225</v>
      </c>
      <c r="L84" s="12">
        <v>-111411</v>
      </c>
      <c r="M84" s="55"/>
      <c r="N84" s="12">
        <f>SUM(B84:E84)</f>
        <v>-101669</v>
      </c>
      <c r="O84" s="12">
        <f>F84</f>
        <v>-34477</v>
      </c>
      <c r="P84" s="12">
        <f>SUM(F84:G84)</f>
        <v>-106024</v>
      </c>
      <c r="Q84" s="12">
        <f>SUM(F84:H84)</f>
        <v>-244899</v>
      </c>
      <c r="R84" s="12">
        <f>SUM(F84:I84)</f>
        <v>-364549</v>
      </c>
      <c r="S84" s="12">
        <f>J84</f>
        <v>-98632</v>
      </c>
      <c r="T84" s="12">
        <f>SUM(J84:K84)</f>
        <v>-205857</v>
      </c>
      <c r="U84" s="12">
        <f>SUM(J84:L84)</f>
        <v>-317268</v>
      </c>
    </row>
    <row r="85" spans="1:21" ht="15" customHeight="1" thickTop="1" thickBot="1" x14ac:dyDescent="0.4">
      <c r="A85" s="74" t="s">
        <v>47</v>
      </c>
      <c r="B85" s="75">
        <f>SUM(B74:B84)</f>
        <v>-43546</v>
      </c>
      <c r="C85" s="75">
        <f t="shared" ref="C85:I85" si="86">SUM(C74:C84)</f>
        <v>-62746</v>
      </c>
      <c r="D85" s="75">
        <f t="shared" si="86"/>
        <v>-83955</v>
      </c>
      <c r="E85" s="75">
        <f>SUM(E74:E84)</f>
        <v>-69692</v>
      </c>
      <c r="F85" s="75">
        <f t="shared" si="86"/>
        <v>-84305</v>
      </c>
      <c r="G85" s="75">
        <f t="shared" si="86"/>
        <v>-156534</v>
      </c>
      <c r="H85" s="75">
        <f t="shared" si="86"/>
        <v>-227223</v>
      </c>
      <c r="I85" s="75">
        <f t="shared" si="86"/>
        <v>-211666</v>
      </c>
      <c r="J85" s="75">
        <f>SUM(J74:J84)</f>
        <v>-207867</v>
      </c>
      <c r="K85" s="75">
        <f t="shared" ref="K85:L85" si="87">SUM(K74:K84)</f>
        <v>-216493</v>
      </c>
      <c r="L85" s="75">
        <f t="shared" si="87"/>
        <v>-215480</v>
      </c>
      <c r="M85" s="55"/>
      <c r="N85" s="75">
        <f t="shared" ref="N85:R85" si="88">SUM(N74:N84)</f>
        <v>-259939</v>
      </c>
      <c r="O85" s="75">
        <f t="shared" si="88"/>
        <v>-84305</v>
      </c>
      <c r="P85" s="75">
        <f t="shared" si="88"/>
        <v>-240839</v>
      </c>
      <c r="Q85" s="75">
        <f>SUM(Q74:Q84)</f>
        <v>-468062</v>
      </c>
      <c r="R85" s="75">
        <f t="shared" si="88"/>
        <v>-679728</v>
      </c>
      <c r="S85" s="75">
        <f t="shared" ref="S85:U85" si="89">SUM(S74:S84)</f>
        <v>-207867</v>
      </c>
      <c r="T85" s="75">
        <f t="shared" si="89"/>
        <v>-424360</v>
      </c>
      <c r="U85" s="75">
        <f t="shared" si="89"/>
        <v>-639840</v>
      </c>
    </row>
    <row r="86" spans="1:21" ht="15.5" thickTop="1" thickBot="1" x14ac:dyDescent="0.4">
      <c r="A86" s="33"/>
      <c r="B86" s="33"/>
      <c r="C86" s="33"/>
      <c r="D86" s="33"/>
      <c r="E86" s="33"/>
      <c r="F86" s="33"/>
      <c r="G86" s="33"/>
      <c r="H86" s="33"/>
      <c r="I86" s="33"/>
      <c r="J86" s="33"/>
      <c r="K86" s="33"/>
      <c r="L86" s="33"/>
      <c r="M86" s="33"/>
      <c r="N86" s="33"/>
      <c r="O86" s="33"/>
      <c r="P86" s="33"/>
      <c r="Q86" s="33"/>
      <c r="R86" s="33"/>
      <c r="S86" s="33"/>
      <c r="T86" s="33"/>
      <c r="U86" s="33"/>
    </row>
    <row r="87" spans="1:21" ht="15" customHeight="1" thickTop="1" thickBot="1" x14ac:dyDescent="0.4">
      <c r="A87" s="71" t="s">
        <v>48</v>
      </c>
      <c r="B87" s="72"/>
      <c r="C87" s="72"/>
      <c r="D87" s="72"/>
      <c r="E87" s="72"/>
      <c r="F87" s="72"/>
      <c r="G87" s="72"/>
      <c r="H87" s="72"/>
      <c r="I87" s="72"/>
      <c r="J87" s="72"/>
      <c r="K87" s="72"/>
      <c r="L87" s="72"/>
      <c r="M87" s="55"/>
      <c r="N87" s="73"/>
      <c r="O87" s="73"/>
      <c r="P87" s="73"/>
      <c r="Q87" s="73"/>
      <c r="R87" s="73"/>
      <c r="S87" s="73"/>
      <c r="T87" s="73"/>
      <c r="U87" s="73"/>
    </row>
    <row r="88" spans="1:21" ht="15" customHeight="1" outlineLevel="1" thickTop="1" thickBot="1" x14ac:dyDescent="0.4">
      <c r="A88" s="2" t="s">
        <v>43</v>
      </c>
      <c r="B88" s="12">
        <v>-698</v>
      </c>
      <c r="C88" s="12">
        <v>-850</v>
      </c>
      <c r="D88" s="12">
        <v>-1097</v>
      </c>
      <c r="E88" s="12">
        <v>-838</v>
      </c>
      <c r="F88" s="12">
        <v>-1088</v>
      </c>
      <c r="G88" s="12">
        <v>-3902</v>
      </c>
      <c r="H88" s="12">
        <v>-4344</v>
      </c>
      <c r="I88" s="12">
        <v>-3020</v>
      </c>
      <c r="J88" s="12">
        <v>-1071</v>
      </c>
      <c r="K88" s="12">
        <v>-1086</v>
      </c>
      <c r="L88" s="12">
        <v>-1113</v>
      </c>
      <c r="M88" s="55"/>
      <c r="N88" s="12">
        <f>SUM(B88:E88)</f>
        <v>-3483</v>
      </c>
      <c r="O88" s="12">
        <f>F88</f>
        <v>-1088</v>
      </c>
      <c r="P88" s="12">
        <f>SUM(F88:G88)</f>
        <v>-4990</v>
      </c>
      <c r="Q88" s="12">
        <f>SUM(F88:H88)</f>
        <v>-9334</v>
      </c>
      <c r="R88" s="12">
        <f>SUM(F88:I88)</f>
        <v>-12354</v>
      </c>
      <c r="S88" s="12">
        <f>J88</f>
        <v>-1071</v>
      </c>
      <c r="T88" s="12">
        <f>SUM(J88:K88)</f>
        <v>-2157</v>
      </c>
      <c r="U88" s="12">
        <f>SUM(J88:L88)</f>
        <v>-3270</v>
      </c>
    </row>
    <row r="89" spans="1:21" ht="15" customHeight="1" outlineLevel="1" thickTop="1" thickBot="1" x14ac:dyDescent="0.4">
      <c r="A89" s="2" t="s">
        <v>46</v>
      </c>
      <c r="B89" s="12">
        <v>-5</v>
      </c>
      <c r="C89" s="12">
        <v>-8</v>
      </c>
      <c r="D89" s="12">
        <v>0</v>
      </c>
      <c r="E89" s="12">
        <v>-181</v>
      </c>
      <c r="F89" s="12">
        <v>-5</v>
      </c>
      <c r="G89" s="12">
        <v>-1538</v>
      </c>
      <c r="H89" s="12">
        <v>0</v>
      </c>
      <c r="I89" s="12">
        <v>-1816</v>
      </c>
      <c r="J89" s="12">
        <v>-378</v>
      </c>
      <c r="K89" s="12">
        <v>-369</v>
      </c>
      <c r="L89" s="12">
        <v>-334</v>
      </c>
      <c r="M89" s="55"/>
      <c r="N89" s="12">
        <f>SUM(B89:E89)</f>
        <v>-194</v>
      </c>
      <c r="O89" s="12">
        <f>F89</f>
        <v>-5</v>
      </c>
      <c r="P89" s="12">
        <f>SUM(F89:G89)</f>
        <v>-1543</v>
      </c>
      <c r="Q89" s="12">
        <f>SUM(F89:H89)</f>
        <v>-1543</v>
      </c>
      <c r="R89" s="12">
        <f>SUM(F89:I89)</f>
        <v>-3359</v>
      </c>
      <c r="S89" s="12">
        <f>J89</f>
        <v>-378</v>
      </c>
      <c r="T89" s="12">
        <f>SUM(J89:K89)</f>
        <v>-747</v>
      </c>
      <c r="U89" s="12">
        <f>SUM(J89:L89)</f>
        <v>-1081</v>
      </c>
    </row>
    <row r="90" spans="1:21" ht="15" customHeight="1" outlineLevel="1" thickTop="1" thickBot="1" x14ac:dyDescent="0.4">
      <c r="A90" s="2" t="s">
        <v>32</v>
      </c>
      <c r="B90" s="12">
        <v>-76</v>
      </c>
      <c r="C90" s="12">
        <v>-82</v>
      </c>
      <c r="D90" s="12">
        <v>-77</v>
      </c>
      <c r="E90" s="12">
        <v>-71</v>
      </c>
      <c r="F90" s="12">
        <v>-71</v>
      </c>
      <c r="G90" s="12">
        <v>-198</v>
      </c>
      <c r="H90" s="12">
        <v>-1733</v>
      </c>
      <c r="I90" s="12">
        <v>-584</v>
      </c>
      <c r="J90" s="12">
        <v>-185</v>
      </c>
      <c r="K90" s="12">
        <v>-189</v>
      </c>
      <c r="L90" s="12">
        <v>-179</v>
      </c>
      <c r="M90" s="55"/>
      <c r="N90" s="12">
        <f>SUM(B90:E90)</f>
        <v>-306</v>
      </c>
      <c r="O90" s="12">
        <f>F90</f>
        <v>-71</v>
      </c>
      <c r="P90" s="12">
        <f>SUM(F90:G90)</f>
        <v>-269</v>
      </c>
      <c r="Q90" s="12">
        <f>SUM(F90:H90)</f>
        <v>-2002</v>
      </c>
      <c r="R90" s="12">
        <f>SUM(F90:I90)</f>
        <v>-2586</v>
      </c>
      <c r="S90" s="12">
        <f>J90</f>
        <v>-185</v>
      </c>
      <c r="T90" s="12">
        <f>SUM(J90:K90)</f>
        <v>-374</v>
      </c>
      <c r="U90" s="12">
        <f>SUM(J90:L90)</f>
        <v>-553</v>
      </c>
    </row>
    <row r="91" spans="1:21" ht="15" customHeight="1" outlineLevel="1" thickTop="1" thickBot="1" x14ac:dyDescent="0.4">
      <c r="A91" s="2" t="s">
        <v>145</v>
      </c>
      <c r="B91" s="12">
        <v>-241</v>
      </c>
      <c r="C91" s="12">
        <v>-152</v>
      </c>
      <c r="D91" s="12">
        <v>-430</v>
      </c>
      <c r="E91" s="12">
        <v>-325</v>
      </c>
      <c r="F91" s="12">
        <v>-445</v>
      </c>
      <c r="G91" s="12">
        <v>-1318</v>
      </c>
      <c r="H91" s="12">
        <v>-212</v>
      </c>
      <c r="I91" s="12">
        <v>-508</v>
      </c>
      <c r="J91" s="12">
        <v>-754</v>
      </c>
      <c r="K91" s="12">
        <v>-1026</v>
      </c>
      <c r="L91" s="12">
        <v>-764</v>
      </c>
      <c r="M91" s="55"/>
      <c r="N91" s="12">
        <f>SUM(B91:E91)</f>
        <v>-1148</v>
      </c>
      <c r="O91" s="12">
        <f>F91</f>
        <v>-445</v>
      </c>
      <c r="P91" s="12">
        <f>SUM(F91:G91)</f>
        <v>-1763</v>
      </c>
      <c r="Q91" s="12">
        <f>SUM(F91:H91)</f>
        <v>-1975</v>
      </c>
      <c r="R91" s="12">
        <f>SUM(F91:I91)</f>
        <v>-2483</v>
      </c>
      <c r="S91" s="12">
        <f>J91</f>
        <v>-754</v>
      </c>
      <c r="T91" s="12">
        <f>SUM(J91:K91)</f>
        <v>-1780</v>
      </c>
      <c r="U91" s="12">
        <f>SUM(J91:L91)</f>
        <v>-2544</v>
      </c>
    </row>
    <row r="92" spans="1:21" ht="15" customHeight="1" outlineLevel="1" thickTop="1" thickBot="1" x14ac:dyDescent="0.4">
      <c r="A92" s="2" t="s">
        <v>146</v>
      </c>
      <c r="B92" s="12">
        <v>-4</v>
      </c>
      <c r="C92" s="12">
        <v>1</v>
      </c>
      <c r="D92" s="12">
        <v>0</v>
      </c>
      <c r="E92" s="12">
        <v>16</v>
      </c>
      <c r="F92" s="12">
        <v>-54</v>
      </c>
      <c r="G92" s="12">
        <v>-480</v>
      </c>
      <c r="H92" s="12">
        <v>0</v>
      </c>
      <c r="I92" s="12">
        <v>69</v>
      </c>
      <c r="J92" s="12">
        <v>-50</v>
      </c>
      <c r="K92" s="12">
        <v>-62</v>
      </c>
      <c r="L92" s="12">
        <v>0</v>
      </c>
      <c r="M92" s="55"/>
      <c r="N92" s="12">
        <f>SUM(B92:E92)</f>
        <v>13</v>
      </c>
      <c r="O92" s="12">
        <f>F92</f>
        <v>-54</v>
      </c>
      <c r="P92" s="12">
        <f>SUM(F92:G92)</f>
        <v>-534</v>
      </c>
      <c r="Q92" s="12">
        <f>SUM(F92:H92)</f>
        <v>-534</v>
      </c>
      <c r="R92" s="12">
        <f>SUM(F92:I92)</f>
        <v>-465</v>
      </c>
      <c r="S92" s="12">
        <f>J92</f>
        <v>-50</v>
      </c>
      <c r="T92" s="12">
        <f>SUM(J92:K92)</f>
        <v>-112</v>
      </c>
      <c r="U92" s="12">
        <f>SUM(J92:L92)</f>
        <v>-112</v>
      </c>
    </row>
    <row r="93" spans="1:21" ht="15" customHeight="1" outlineLevel="1" thickTop="1" thickBot="1" x14ac:dyDescent="0.4">
      <c r="A93" s="2" t="s">
        <v>147</v>
      </c>
      <c r="B93" s="12">
        <v>0</v>
      </c>
      <c r="C93" s="12">
        <v>-4</v>
      </c>
      <c r="D93" s="12">
        <v>-1</v>
      </c>
      <c r="E93" s="12">
        <v>-5</v>
      </c>
      <c r="F93" s="12">
        <v>0</v>
      </c>
      <c r="G93" s="12">
        <v>-104</v>
      </c>
      <c r="H93" s="12">
        <v>-117</v>
      </c>
      <c r="I93" s="12">
        <v>-218</v>
      </c>
      <c r="J93" s="12">
        <v>0</v>
      </c>
      <c r="K93" s="12">
        <v>0</v>
      </c>
      <c r="L93" s="12">
        <v>0</v>
      </c>
      <c r="M93" s="55"/>
      <c r="N93" s="12">
        <f>SUM(B93:E93)</f>
        <v>-10</v>
      </c>
      <c r="O93" s="12">
        <f>F93</f>
        <v>0</v>
      </c>
      <c r="P93" s="12">
        <f>SUM(F93:G93)</f>
        <v>-104</v>
      </c>
      <c r="Q93" s="12">
        <f>SUM(F93:H93)</f>
        <v>-221</v>
      </c>
      <c r="R93" s="12">
        <f>SUM(F93:I93)</f>
        <v>-439</v>
      </c>
      <c r="S93" s="12">
        <f>J93</f>
        <v>0</v>
      </c>
      <c r="T93" s="12">
        <f>SUM(J93:K93)</f>
        <v>0</v>
      </c>
      <c r="U93" s="12">
        <f>SUM(J93:L93)</f>
        <v>0</v>
      </c>
    </row>
    <row r="94" spans="1:21" ht="15" customHeight="1" outlineLevel="1" thickTop="1" thickBot="1" x14ac:dyDescent="0.4">
      <c r="A94" s="2" t="s">
        <v>148</v>
      </c>
      <c r="B94" s="12">
        <v>0</v>
      </c>
      <c r="C94" s="12">
        <v>-9</v>
      </c>
      <c r="D94" s="12">
        <v>-13</v>
      </c>
      <c r="E94" s="12">
        <v>-14</v>
      </c>
      <c r="F94" s="12">
        <v>0</v>
      </c>
      <c r="G94" s="12">
        <v>-197</v>
      </c>
      <c r="H94" s="12">
        <v>-228</v>
      </c>
      <c r="I94" s="12">
        <v>-276</v>
      </c>
      <c r="J94" s="12">
        <v>0</v>
      </c>
      <c r="K94" s="12">
        <v>0</v>
      </c>
      <c r="L94" s="12">
        <v>0</v>
      </c>
      <c r="M94" s="55"/>
      <c r="N94" s="12">
        <f>SUM(B94:E94)</f>
        <v>-36</v>
      </c>
      <c r="O94" s="12">
        <f>F94</f>
        <v>0</v>
      </c>
      <c r="P94" s="12">
        <f>SUM(F94:G94)</f>
        <v>-197</v>
      </c>
      <c r="Q94" s="12">
        <f>SUM(F94:H94)</f>
        <v>-425</v>
      </c>
      <c r="R94" s="12">
        <f>SUM(F94:I94)</f>
        <v>-701</v>
      </c>
      <c r="S94" s="12">
        <f>J94</f>
        <v>0</v>
      </c>
      <c r="T94" s="12">
        <f>SUM(J94:K94)</f>
        <v>0</v>
      </c>
      <c r="U94" s="12">
        <f>SUM(J94:L94)</f>
        <v>0</v>
      </c>
    </row>
    <row r="95" spans="1:21" ht="15" customHeight="1" outlineLevel="1" thickTop="1" thickBot="1" x14ac:dyDescent="0.4">
      <c r="A95" s="2" t="s">
        <v>149</v>
      </c>
      <c r="B95" s="12">
        <v>-69</v>
      </c>
      <c r="C95" s="12">
        <v>-60</v>
      </c>
      <c r="D95" s="12">
        <v>-102</v>
      </c>
      <c r="E95" s="12">
        <v>-110</v>
      </c>
      <c r="F95" s="12">
        <v>-101</v>
      </c>
      <c r="G95" s="12">
        <v>-228</v>
      </c>
      <c r="H95" s="12">
        <v>-248</v>
      </c>
      <c r="I95" s="12">
        <v>-399</v>
      </c>
      <c r="J95" s="12">
        <v>-146</v>
      </c>
      <c r="K95" s="12">
        <v>-142</v>
      </c>
      <c r="L95" s="12">
        <v>-510</v>
      </c>
      <c r="M95" s="55"/>
      <c r="N95" s="12">
        <f>SUM(B95:E95)</f>
        <v>-341</v>
      </c>
      <c r="O95" s="12">
        <f>F95</f>
        <v>-101</v>
      </c>
      <c r="P95" s="12">
        <f>SUM(F95:G95)</f>
        <v>-329</v>
      </c>
      <c r="Q95" s="12">
        <f>SUM(F95:H95)</f>
        <v>-577</v>
      </c>
      <c r="R95" s="12">
        <f>SUM(F95:I95)</f>
        <v>-976</v>
      </c>
      <c r="S95" s="12">
        <f>J95</f>
        <v>-146</v>
      </c>
      <c r="T95" s="12">
        <f>SUM(J95:K95)</f>
        <v>-288</v>
      </c>
      <c r="U95" s="12">
        <f>SUM(J95:L95)</f>
        <v>-798</v>
      </c>
    </row>
    <row r="96" spans="1:21" ht="15" customHeight="1" outlineLevel="1" thickTop="1" thickBot="1" x14ac:dyDescent="0.4">
      <c r="A96" s="2" t="s">
        <v>150</v>
      </c>
      <c r="B96" s="12">
        <v>-84</v>
      </c>
      <c r="C96" s="12">
        <v>-127</v>
      </c>
      <c r="D96" s="12">
        <v>-79</v>
      </c>
      <c r="E96" s="12">
        <v>-4988</v>
      </c>
      <c r="F96" s="12">
        <v>-355</v>
      </c>
      <c r="G96" s="12">
        <v>-1774</v>
      </c>
      <c r="H96" s="12">
        <v>-1267</v>
      </c>
      <c r="I96" s="12">
        <v>2565</v>
      </c>
      <c r="J96" s="12">
        <v>-3549</v>
      </c>
      <c r="K96" s="12">
        <v>-3599</v>
      </c>
      <c r="L96" s="12">
        <v>-3374</v>
      </c>
      <c r="M96" s="55"/>
      <c r="N96" s="12">
        <f>SUM(B96:E96)</f>
        <v>-5278</v>
      </c>
      <c r="O96" s="12">
        <f>F96</f>
        <v>-355</v>
      </c>
      <c r="P96" s="12">
        <f>SUM(F96:G96)</f>
        <v>-2129</v>
      </c>
      <c r="Q96" s="12">
        <f>SUM(F96:H96)</f>
        <v>-3396</v>
      </c>
      <c r="R96" s="12">
        <f>SUM(F96:I96)</f>
        <v>-831</v>
      </c>
      <c r="S96" s="12">
        <f>J96</f>
        <v>-3549</v>
      </c>
      <c r="T96" s="12">
        <f>SUM(J96:K96)</f>
        <v>-7148</v>
      </c>
      <c r="U96" s="12">
        <f>SUM(J96:L96)</f>
        <v>-10522</v>
      </c>
    </row>
    <row r="97" spans="1:21" ht="15" customHeight="1" thickTop="1" thickBot="1" x14ac:dyDescent="0.4">
      <c r="A97" s="74" t="s">
        <v>47</v>
      </c>
      <c r="B97" s="75">
        <f>SUM(B88:B96)</f>
        <v>-1177</v>
      </c>
      <c r="C97" s="75">
        <f t="shared" ref="C97:L97" si="90">SUM(C88:C96)</f>
        <v>-1291</v>
      </c>
      <c r="D97" s="75">
        <f>SUM(D88:D96)</f>
        <v>-1799</v>
      </c>
      <c r="E97" s="75">
        <f>SUM(E88:E96)</f>
        <v>-6516</v>
      </c>
      <c r="F97" s="75">
        <f t="shared" si="90"/>
        <v>-2119</v>
      </c>
      <c r="G97" s="75">
        <f t="shared" si="90"/>
        <v>-9739</v>
      </c>
      <c r="H97" s="75">
        <f t="shared" si="90"/>
        <v>-8149</v>
      </c>
      <c r="I97" s="75">
        <f t="shared" si="90"/>
        <v>-4187</v>
      </c>
      <c r="J97" s="75">
        <f>SUM(J88:J96)</f>
        <v>-6133</v>
      </c>
      <c r="K97" s="75">
        <f t="shared" si="90"/>
        <v>-6473</v>
      </c>
      <c r="L97" s="75">
        <f t="shared" si="90"/>
        <v>-6274</v>
      </c>
      <c r="M97" s="55"/>
      <c r="N97" s="75">
        <f>SUM(N88:N96)</f>
        <v>-10783</v>
      </c>
      <c r="O97" s="75">
        <f>SUM(O88:O96)</f>
        <v>-2119</v>
      </c>
      <c r="P97" s="75">
        <f>SUM(P88:P96)</f>
        <v>-11858</v>
      </c>
      <c r="Q97" s="75">
        <f t="shared" ref="Q97:R97" si="91">SUM(Q88:Q96)</f>
        <v>-20007</v>
      </c>
      <c r="R97" s="75">
        <f t="shared" si="91"/>
        <v>-24194</v>
      </c>
      <c r="S97" s="75">
        <f>SUM(S88:S96)</f>
        <v>-6133</v>
      </c>
      <c r="T97" s="75">
        <f>SUM(T88:T96)</f>
        <v>-12606</v>
      </c>
      <c r="U97" s="75">
        <f t="shared" ref="U97" si="92">SUM(U88:U96)</f>
        <v>-18880</v>
      </c>
    </row>
    <row r="98" spans="1:21" ht="15" customHeight="1" thickTop="1" x14ac:dyDescent="0.35">
      <c r="A98" s="33"/>
      <c r="B98" s="33"/>
      <c r="C98" s="33"/>
      <c r="D98" s="33"/>
      <c r="E98" s="33"/>
      <c r="F98" s="33"/>
      <c r="G98" s="33"/>
      <c r="H98" s="33"/>
      <c r="I98" s="33"/>
      <c r="J98" s="33"/>
      <c r="K98" s="33"/>
      <c r="L98" s="33"/>
      <c r="M98" s="33"/>
      <c r="N98" s="33"/>
      <c r="O98" s="33"/>
      <c r="P98" s="33"/>
      <c r="Q98" s="33"/>
      <c r="R98" s="33"/>
      <c r="S98" s="33"/>
      <c r="T98" s="33"/>
      <c r="U98" s="33"/>
    </row>
    <row r="99" spans="1:21" ht="15" thickBot="1" x14ac:dyDescent="0.4">
      <c r="A99" s="37" t="s">
        <v>50</v>
      </c>
      <c r="B99" s="39" t="str">
        <f t="shared" ref="B99:L99" si="93">IF($A$6="PT",B$6,B$5)</f>
        <v>1T22</v>
      </c>
      <c r="C99" s="39" t="str">
        <f t="shared" si="93"/>
        <v>2T22</v>
      </c>
      <c r="D99" s="39" t="str">
        <f t="shared" si="93"/>
        <v>3T22</v>
      </c>
      <c r="E99" s="39" t="str">
        <f t="shared" si="93"/>
        <v>4T22</v>
      </c>
      <c r="F99" s="39" t="str">
        <f t="shared" si="93"/>
        <v>1T23</v>
      </c>
      <c r="G99" s="39" t="str">
        <f t="shared" si="93"/>
        <v>2T23</v>
      </c>
      <c r="H99" s="39" t="str">
        <f t="shared" si="93"/>
        <v>3T23</v>
      </c>
      <c r="I99" s="39" t="str">
        <f t="shared" si="93"/>
        <v>4T23</v>
      </c>
      <c r="J99" s="39" t="str">
        <f t="shared" si="93"/>
        <v>1T24</v>
      </c>
      <c r="K99" s="39" t="str">
        <f t="shared" si="93"/>
        <v>2T24</v>
      </c>
      <c r="L99" s="39" t="str">
        <f t="shared" si="93"/>
        <v>3T24</v>
      </c>
      <c r="M99" s="55"/>
      <c r="N99" s="39"/>
      <c r="O99" s="39"/>
      <c r="P99" s="39"/>
      <c r="Q99" s="39"/>
      <c r="R99" s="39"/>
      <c r="S99" s="39"/>
      <c r="T99" s="39"/>
      <c r="U99" s="39"/>
    </row>
    <row r="100" spans="1:21" ht="15.5" thickTop="1" thickBot="1" x14ac:dyDescent="0.4">
      <c r="A100" s="1" t="s">
        <v>201</v>
      </c>
      <c r="B100" s="9"/>
      <c r="C100" s="9"/>
      <c r="D100" s="9">
        <f t="shared" ref="D100:U100" si="94">D30</f>
        <v>57089</v>
      </c>
      <c r="E100" s="9">
        <f t="shared" si="94"/>
        <v>61292</v>
      </c>
      <c r="F100" s="9">
        <f t="shared" si="94"/>
        <v>75532</v>
      </c>
      <c r="G100" s="9">
        <f t="shared" si="94"/>
        <v>119645</v>
      </c>
      <c r="H100" s="9">
        <f t="shared" si="94"/>
        <v>123700</v>
      </c>
      <c r="I100" s="9">
        <f t="shared" si="94"/>
        <v>112245</v>
      </c>
      <c r="J100" s="9">
        <f t="shared" si="94"/>
        <v>117874</v>
      </c>
      <c r="K100" s="9">
        <f t="shared" si="94"/>
        <v>112030</v>
      </c>
      <c r="L100" s="9">
        <f t="shared" si="94"/>
        <v>104409</v>
      </c>
      <c r="M100" s="76"/>
      <c r="N100" s="9">
        <f t="shared" si="94"/>
        <v>222378</v>
      </c>
      <c r="O100" s="9">
        <f t="shared" si="94"/>
        <v>75532</v>
      </c>
      <c r="P100" s="9">
        <f t="shared" si="94"/>
        <v>195177</v>
      </c>
      <c r="Q100" s="9">
        <f t="shared" si="94"/>
        <v>318877</v>
      </c>
      <c r="R100" s="9">
        <f t="shared" si="94"/>
        <v>431122</v>
      </c>
      <c r="S100" s="9">
        <f t="shared" si="94"/>
        <v>117874</v>
      </c>
      <c r="T100" s="9">
        <f t="shared" si="94"/>
        <v>229904</v>
      </c>
      <c r="U100" s="9">
        <f t="shared" si="94"/>
        <v>334313</v>
      </c>
    </row>
    <row r="101" spans="1:21" ht="15.5" thickTop="1" thickBot="1" x14ac:dyDescent="0.4">
      <c r="A101" s="42"/>
      <c r="B101" s="12"/>
      <c r="C101" s="12"/>
      <c r="D101" s="12"/>
      <c r="E101" s="12"/>
      <c r="F101" s="12"/>
      <c r="G101" s="12"/>
      <c r="H101" s="12"/>
      <c r="I101" s="12"/>
      <c r="J101" s="12"/>
      <c r="K101" s="12"/>
      <c r="L101" s="12"/>
      <c r="M101" s="55"/>
      <c r="N101" s="12"/>
      <c r="O101" s="12"/>
      <c r="P101" s="12"/>
      <c r="Q101" s="12"/>
      <c r="R101" s="12"/>
      <c r="S101" s="12"/>
      <c r="T101" s="12"/>
      <c r="U101" s="12"/>
    </row>
    <row r="102" spans="1:21" ht="15.5" thickTop="1" thickBot="1" x14ac:dyDescent="0.4">
      <c r="A102" s="1" t="s">
        <v>205</v>
      </c>
      <c r="B102" s="9"/>
      <c r="C102" s="9"/>
      <c r="D102" s="9">
        <v>55175</v>
      </c>
      <c r="E102" s="9">
        <v>41937</v>
      </c>
      <c r="F102" s="9">
        <v>38435</v>
      </c>
      <c r="G102" s="9">
        <f t="shared" ref="G102:L102" si="95">SUM(G103:G107)</f>
        <v>0</v>
      </c>
      <c r="H102" s="9">
        <f t="shared" si="95"/>
        <v>0</v>
      </c>
      <c r="I102" s="9">
        <f t="shared" si="95"/>
        <v>0</v>
      </c>
      <c r="J102" s="9">
        <f t="shared" si="95"/>
        <v>0</v>
      </c>
      <c r="K102" s="9">
        <f t="shared" si="95"/>
        <v>0</v>
      </c>
      <c r="L102" s="9">
        <f t="shared" si="95"/>
        <v>0</v>
      </c>
      <c r="M102" s="76"/>
      <c r="N102" s="9">
        <f t="shared" ref="N102" si="96">SUM(N103:N107)</f>
        <v>0</v>
      </c>
      <c r="O102" s="9">
        <f t="shared" ref="O102" si="97">SUM(O103:O107)</f>
        <v>38435</v>
      </c>
      <c r="P102" s="9">
        <f t="shared" ref="P102" si="98">SUM(P103:P107)</f>
        <v>38435</v>
      </c>
      <c r="Q102" s="9">
        <f t="shared" ref="Q102" si="99">SUM(Q103:Q107)</f>
        <v>38435</v>
      </c>
      <c r="R102" s="9">
        <f t="shared" ref="R102" si="100">SUM(R103:R107)</f>
        <v>38435</v>
      </c>
      <c r="S102" s="9">
        <f t="shared" ref="S102" si="101">SUM(S103:S107)</f>
        <v>0</v>
      </c>
      <c r="T102" s="9">
        <f t="shared" ref="T102" si="102">SUM(T103:T107)</f>
        <v>0</v>
      </c>
      <c r="U102" s="9">
        <f t="shared" ref="U102" si="103">SUM(U103:U107)</f>
        <v>0</v>
      </c>
    </row>
    <row r="103" spans="1:21" ht="15.5" thickTop="1" thickBot="1" x14ac:dyDescent="0.4">
      <c r="A103" s="2" t="s">
        <v>202</v>
      </c>
      <c r="B103" s="12"/>
      <c r="C103" s="12"/>
      <c r="D103" s="12">
        <v>55175</v>
      </c>
      <c r="E103" s="12">
        <v>41937</v>
      </c>
      <c r="F103" s="12">
        <v>38435</v>
      </c>
      <c r="G103" s="12">
        <v>0</v>
      </c>
      <c r="H103" s="12">
        <v>0</v>
      </c>
      <c r="I103" s="12">
        <v>0</v>
      </c>
      <c r="J103" s="12">
        <v>0</v>
      </c>
      <c r="K103" s="12">
        <v>0</v>
      </c>
      <c r="L103" s="12">
        <v>0</v>
      </c>
      <c r="M103" s="55"/>
      <c r="N103" s="12"/>
      <c r="O103" s="12">
        <f>F103</f>
        <v>38435</v>
      </c>
      <c r="P103" s="12">
        <f>SUM(F103:G103)</f>
        <v>38435</v>
      </c>
      <c r="Q103" s="12">
        <f>SUM(F103:H103)</f>
        <v>38435</v>
      </c>
      <c r="R103" s="12">
        <f>SUM(F103:I103)</f>
        <v>38435</v>
      </c>
      <c r="S103" s="12">
        <f>J103</f>
        <v>0</v>
      </c>
      <c r="T103" s="12">
        <f>SUM(J103:K103)</f>
        <v>0</v>
      </c>
      <c r="U103" s="12">
        <f>SUM(J103:L103)</f>
        <v>0</v>
      </c>
    </row>
    <row r="104" spans="1:21" ht="15.5" hidden="1" thickTop="1" thickBot="1" x14ac:dyDescent="0.4">
      <c r="A104" s="42"/>
      <c r="B104" s="12"/>
      <c r="C104" s="12"/>
      <c r="D104" s="12"/>
      <c r="E104" s="12"/>
      <c r="F104" s="12"/>
      <c r="G104" s="12"/>
      <c r="H104" s="12"/>
      <c r="I104" s="12"/>
      <c r="J104" s="12"/>
      <c r="K104" s="12"/>
      <c r="L104" s="12"/>
      <c r="M104" s="55"/>
      <c r="N104" s="12"/>
      <c r="O104" s="12"/>
      <c r="P104" s="12"/>
      <c r="Q104" s="12"/>
      <c r="R104" s="12"/>
      <c r="S104" s="12"/>
      <c r="T104" s="12"/>
      <c r="U104" s="12"/>
    </row>
    <row r="105" spans="1:21" ht="15.5" hidden="1" thickTop="1" thickBot="1" x14ac:dyDescent="0.4">
      <c r="A105" s="42"/>
      <c r="B105" s="12"/>
      <c r="C105" s="12"/>
      <c r="D105" s="12"/>
      <c r="E105" s="12"/>
      <c r="F105" s="12"/>
      <c r="G105" s="12"/>
      <c r="H105" s="12"/>
      <c r="I105" s="12"/>
      <c r="J105" s="12"/>
      <c r="K105" s="12"/>
      <c r="L105" s="12"/>
      <c r="M105" s="55"/>
      <c r="N105" s="12"/>
      <c r="O105" s="12"/>
      <c r="P105" s="12"/>
      <c r="Q105" s="12"/>
      <c r="R105" s="12"/>
      <c r="S105" s="12"/>
      <c r="T105" s="12"/>
      <c r="U105" s="12"/>
    </row>
    <row r="106" spans="1:21" ht="15.5" hidden="1" thickTop="1" thickBot="1" x14ac:dyDescent="0.4">
      <c r="A106" s="42"/>
      <c r="B106" s="12"/>
      <c r="C106" s="12"/>
      <c r="D106" s="12"/>
      <c r="E106" s="12"/>
      <c r="F106" s="12"/>
      <c r="G106" s="12"/>
      <c r="H106" s="12"/>
      <c r="I106" s="12"/>
      <c r="J106" s="12"/>
      <c r="K106" s="12"/>
      <c r="L106" s="12"/>
      <c r="M106" s="55"/>
      <c r="N106" s="12"/>
      <c r="O106" s="12"/>
      <c r="P106" s="12"/>
      <c r="Q106" s="12"/>
      <c r="R106" s="12"/>
      <c r="S106" s="12"/>
      <c r="T106" s="12"/>
      <c r="U106" s="12"/>
    </row>
    <row r="107" spans="1:21" ht="15.5" hidden="1" thickTop="1" thickBot="1" x14ac:dyDescent="0.4">
      <c r="A107" s="42"/>
      <c r="B107" s="12"/>
      <c r="C107" s="12"/>
      <c r="D107" s="12"/>
      <c r="E107" s="12"/>
      <c r="F107" s="12"/>
      <c r="G107" s="12"/>
      <c r="H107" s="12"/>
      <c r="I107" s="12"/>
      <c r="J107" s="12"/>
      <c r="K107" s="12"/>
      <c r="L107" s="12"/>
      <c r="M107" s="55"/>
      <c r="N107" s="12"/>
      <c r="O107" s="12"/>
      <c r="P107" s="12"/>
      <c r="Q107" s="12"/>
      <c r="R107" s="12"/>
      <c r="S107" s="12"/>
      <c r="T107" s="12"/>
      <c r="U107" s="12"/>
    </row>
    <row r="108" spans="1:21" ht="15.5" thickTop="1" thickBot="1" x14ac:dyDescent="0.4">
      <c r="A108" s="42"/>
      <c r="B108" s="12"/>
      <c r="C108" s="12"/>
      <c r="D108" s="12"/>
      <c r="E108" s="12"/>
      <c r="F108" s="12"/>
      <c r="G108" s="12"/>
      <c r="H108" s="12"/>
      <c r="I108" s="12"/>
      <c r="J108" s="12"/>
      <c r="K108" s="12"/>
      <c r="L108" s="12"/>
      <c r="M108" s="55"/>
      <c r="N108" s="12"/>
      <c r="O108" s="12"/>
      <c r="P108" s="12"/>
      <c r="Q108" s="12"/>
      <c r="R108" s="12"/>
      <c r="S108" s="12"/>
      <c r="T108" s="12"/>
      <c r="U108" s="12"/>
    </row>
    <row r="109" spans="1:21" ht="15.5" thickTop="1" thickBot="1" x14ac:dyDescent="0.4">
      <c r="A109" s="1" t="s">
        <v>203</v>
      </c>
      <c r="B109" s="12"/>
      <c r="C109" s="12"/>
      <c r="D109" s="9">
        <f t="shared" ref="D109:U109" si="104">D100+D102</f>
        <v>112264</v>
      </c>
      <c r="E109" s="9">
        <f t="shared" si="104"/>
        <v>103229</v>
      </c>
      <c r="F109" s="9">
        <f t="shared" si="104"/>
        <v>113967</v>
      </c>
      <c r="G109" s="9">
        <f t="shared" si="104"/>
        <v>119645</v>
      </c>
      <c r="H109" s="9">
        <f t="shared" si="104"/>
        <v>123700</v>
      </c>
      <c r="I109" s="9">
        <f t="shared" si="104"/>
        <v>112245</v>
      </c>
      <c r="J109" s="9">
        <f t="shared" si="104"/>
        <v>117874</v>
      </c>
      <c r="K109" s="9">
        <f t="shared" si="104"/>
        <v>112030</v>
      </c>
      <c r="L109" s="9">
        <f t="shared" si="104"/>
        <v>104409</v>
      </c>
      <c r="M109" s="55"/>
      <c r="N109" s="9">
        <f t="shared" si="104"/>
        <v>222378</v>
      </c>
      <c r="O109" s="9">
        <f t="shared" si="104"/>
        <v>113967</v>
      </c>
      <c r="P109" s="9">
        <f t="shared" si="104"/>
        <v>233612</v>
      </c>
      <c r="Q109" s="9">
        <f t="shared" si="104"/>
        <v>357312</v>
      </c>
      <c r="R109" s="9">
        <f t="shared" si="104"/>
        <v>469557</v>
      </c>
      <c r="S109" s="9">
        <f t="shared" si="104"/>
        <v>117874</v>
      </c>
      <c r="T109" s="9">
        <f t="shared" si="104"/>
        <v>229904</v>
      </c>
      <c r="U109" s="9">
        <f t="shared" si="104"/>
        <v>334313</v>
      </c>
    </row>
    <row r="110" spans="1:21" ht="15.5" thickTop="1" thickBot="1" x14ac:dyDescent="0.4">
      <c r="A110" s="42"/>
      <c r="B110" s="12"/>
      <c r="C110" s="12"/>
      <c r="D110" s="12"/>
      <c r="E110" s="12"/>
      <c r="F110" s="12"/>
      <c r="G110" s="12"/>
      <c r="H110" s="12"/>
      <c r="I110" s="12"/>
      <c r="J110" s="12"/>
      <c r="K110" s="12"/>
      <c r="L110" s="12"/>
      <c r="M110" s="55"/>
      <c r="N110" s="12"/>
      <c r="O110" s="12"/>
      <c r="P110" s="12"/>
      <c r="Q110" s="12"/>
      <c r="R110" s="12"/>
      <c r="S110" s="12"/>
      <c r="T110" s="12"/>
      <c r="U110" s="12"/>
    </row>
    <row r="111" spans="1:21" ht="15" thickTop="1" x14ac:dyDescent="0.35">
      <c r="A111" s="33"/>
      <c r="B111" s="33"/>
      <c r="C111" s="33"/>
      <c r="D111" s="33"/>
      <c r="E111" s="33"/>
      <c r="F111" s="33"/>
      <c r="G111" s="33"/>
      <c r="H111" s="33"/>
      <c r="I111" s="33"/>
      <c r="J111" s="33"/>
      <c r="K111" s="33"/>
      <c r="L111" s="33"/>
      <c r="M111" s="33"/>
      <c r="N111" s="33"/>
      <c r="O111" s="33"/>
      <c r="P111" s="33"/>
      <c r="Q111" s="33"/>
      <c r="R111" s="33"/>
      <c r="S111" s="33"/>
      <c r="T111" s="33"/>
      <c r="U111" s="33"/>
    </row>
    <row r="112" spans="1:21" ht="15.5" hidden="1" thickTop="1" thickBot="1" x14ac:dyDescent="0.4">
      <c r="A112" s="1"/>
      <c r="B112" s="9"/>
      <c r="C112" s="9"/>
      <c r="D112" s="9"/>
      <c r="E112" s="9"/>
      <c r="F112" s="9"/>
      <c r="G112" s="9"/>
      <c r="H112" s="9"/>
      <c r="I112" s="9"/>
      <c r="J112" s="9"/>
      <c r="K112" s="9"/>
      <c r="L112" s="9"/>
      <c r="M112" s="55"/>
      <c r="N112" s="9"/>
      <c r="O112" s="9"/>
      <c r="P112" s="9"/>
      <c r="Q112" s="9"/>
      <c r="R112" s="9"/>
      <c r="S112" s="9"/>
      <c r="T112" s="9"/>
      <c r="U112" s="9"/>
    </row>
    <row r="113" spans="1:21" ht="15.5" hidden="1" thickTop="1" thickBot="1" x14ac:dyDescent="0.4">
      <c r="A113" s="42"/>
      <c r="B113" s="12"/>
      <c r="C113" s="12"/>
      <c r="D113" s="12"/>
      <c r="E113" s="12"/>
      <c r="F113" s="12"/>
      <c r="G113" s="12"/>
      <c r="H113" s="12"/>
      <c r="I113" s="12"/>
      <c r="J113" s="12"/>
      <c r="K113" s="12"/>
      <c r="L113" s="12"/>
      <c r="M113" s="55"/>
      <c r="N113" s="12"/>
      <c r="O113" s="12"/>
      <c r="P113" s="12"/>
      <c r="Q113" s="12"/>
      <c r="R113" s="12"/>
      <c r="S113" s="12"/>
      <c r="T113" s="12"/>
      <c r="U113" s="12"/>
    </row>
    <row r="114" spans="1:21" ht="15.5" hidden="1" thickTop="1" thickBot="1" x14ac:dyDescent="0.4">
      <c r="A114" s="1"/>
      <c r="B114" s="9"/>
      <c r="C114" s="9"/>
      <c r="D114" s="9"/>
      <c r="E114" s="9"/>
      <c r="F114" s="9"/>
      <c r="G114" s="9"/>
      <c r="H114" s="9"/>
      <c r="I114" s="9"/>
      <c r="J114" s="9"/>
      <c r="K114" s="9"/>
      <c r="L114" s="9"/>
      <c r="M114" s="76"/>
      <c r="N114" s="9"/>
      <c r="O114" s="9"/>
      <c r="P114" s="9"/>
      <c r="Q114" s="9"/>
      <c r="R114" s="9"/>
      <c r="S114" s="9"/>
      <c r="T114" s="9"/>
      <c r="U114" s="9"/>
    </row>
    <row r="115" spans="1:21" ht="15.5" hidden="1" thickTop="1" thickBot="1" x14ac:dyDescent="0.4">
      <c r="A115" s="2"/>
      <c r="B115" s="12"/>
      <c r="C115" s="12"/>
      <c r="D115" s="12"/>
      <c r="E115" s="12"/>
      <c r="F115" s="12"/>
      <c r="G115" s="12"/>
      <c r="H115" s="12"/>
      <c r="I115" s="12"/>
      <c r="J115" s="12"/>
      <c r="K115" s="12"/>
      <c r="L115" s="12"/>
      <c r="M115" s="55"/>
      <c r="N115" s="12"/>
      <c r="O115" s="12"/>
      <c r="P115" s="12"/>
      <c r="Q115" s="12"/>
      <c r="R115" s="12"/>
      <c r="S115" s="12"/>
      <c r="T115" s="12"/>
      <c r="U115" s="12"/>
    </row>
    <row r="116" spans="1:21" ht="15.5" hidden="1" thickTop="1" thickBot="1" x14ac:dyDescent="0.4">
      <c r="A116" s="2"/>
      <c r="B116" s="12"/>
      <c r="C116" s="12"/>
      <c r="D116" s="12"/>
      <c r="E116" s="12"/>
      <c r="F116" s="12"/>
      <c r="G116" s="12"/>
      <c r="H116" s="12"/>
      <c r="I116" s="12"/>
      <c r="J116" s="12"/>
      <c r="K116" s="12"/>
      <c r="L116" s="12"/>
      <c r="M116" s="55"/>
      <c r="N116" s="12"/>
      <c r="O116" s="12"/>
      <c r="P116" s="12"/>
      <c r="Q116" s="12"/>
      <c r="R116" s="12"/>
      <c r="S116" s="12"/>
      <c r="T116" s="12"/>
      <c r="U116" s="12"/>
    </row>
    <row r="117" spans="1:21" ht="15.5" hidden="1" thickTop="1" thickBot="1" x14ac:dyDescent="0.4">
      <c r="A117" s="2"/>
      <c r="B117" s="12"/>
      <c r="C117" s="12"/>
      <c r="D117" s="12"/>
      <c r="E117" s="12"/>
      <c r="F117" s="12"/>
      <c r="G117" s="12"/>
      <c r="H117" s="12"/>
      <c r="I117" s="12"/>
      <c r="J117" s="12"/>
      <c r="K117" s="12"/>
      <c r="L117" s="12"/>
      <c r="M117" s="55"/>
      <c r="N117" s="12"/>
      <c r="O117" s="12"/>
      <c r="P117" s="12"/>
      <c r="Q117" s="12"/>
      <c r="R117" s="12"/>
      <c r="S117" s="12"/>
      <c r="T117" s="12"/>
      <c r="U117" s="12"/>
    </row>
    <row r="118" spans="1:21" ht="15.5" hidden="1" thickTop="1" thickBot="1" x14ac:dyDescent="0.4">
      <c r="A118" s="2"/>
      <c r="B118" s="12"/>
      <c r="C118" s="12"/>
      <c r="D118" s="12"/>
      <c r="E118" s="12"/>
      <c r="F118" s="12"/>
      <c r="G118" s="12"/>
      <c r="H118" s="12"/>
      <c r="I118" s="12"/>
      <c r="J118" s="12"/>
      <c r="K118" s="12"/>
      <c r="L118" s="12"/>
      <c r="M118" s="55"/>
      <c r="N118" s="12"/>
      <c r="O118" s="12"/>
      <c r="P118" s="12"/>
      <c r="Q118" s="12"/>
      <c r="R118" s="12"/>
      <c r="S118" s="12"/>
      <c r="T118" s="12"/>
      <c r="U118" s="12"/>
    </row>
    <row r="119" spans="1:21" ht="15.5" hidden="1" thickTop="1" thickBot="1" x14ac:dyDescent="0.4">
      <c r="A119" s="2"/>
      <c r="B119" s="12"/>
      <c r="C119" s="12"/>
      <c r="D119" s="12"/>
      <c r="E119" s="12"/>
      <c r="F119" s="12"/>
      <c r="G119" s="12"/>
      <c r="H119" s="12"/>
      <c r="I119" s="12"/>
      <c r="J119" s="12"/>
      <c r="K119" s="12"/>
      <c r="L119" s="12"/>
      <c r="M119" s="55"/>
      <c r="N119" s="12"/>
      <c r="O119" s="12"/>
      <c r="P119" s="12"/>
      <c r="Q119" s="12"/>
      <c r="R119" s="12"/>
      <c r="S119" s="12"/>
      <c r="T119" s="12"/>
      <c r="U119" s="12"/>
    </row>
    <row r="120" spans="1:21" ht="15.5" hidden="1" thickTop="1" thickBot="1" x14ac:dyDescent="0.4">
      <c r="A120" s="2"/>
      <c r="B120" s="12"/>
      <c r="C120" s="12"/>
      <c r="D120" s="12"/>
      <c r="E120" s="12"/>
      <c r="F120" s="12"/>
      <c r="G120" s="12"/>
      <c r="H120" s="12"/>
      <c r="I120" s="12"/>
      <c r="J120" s="12"/>
      <c r="K120" s="12"/>
      <c r="L120" s="12"/>
      <c r="M120" s="55"/>
      <c r="N120" s="12"/>
      <c r="O120" s="12"/>
      <c r="P120" s="12"/>
      <c r="Q120" s="12"/>
      <c r="R120" s="12"/>
      <c r="S120" s="12"/>
      <c r="T120" s="12"/>
      <c r="U120" s="12"/>
    </row>
    <row r="121" spans="1:21" ht="15.5" hidden="1" thickTop="1" thickBot="1" x14ac:dyDescent="0.4">
      <c r="A121" s="2"/>
      <c r="B121" s="12"/>
      <c r="C121" s="12"/>
      <c r="D121" s="12"/>
      <c r="E121" s="12"/>
      <c r="F121" s="12"/>
      <c r="G121" s="12"/>
      <c r="H121" s="12"/>
      <c r="I121" s="12"/>
      <c r="J121" s="12"/>
      <c r="K121" s="12"/>
      <c r="L121" s="12"/>
      <c r="M121" s="55"/>
      <c r="N121" s="12"/>
      <c r="O121" s="12"/>
      <c r="P121" s="12"/>
      <c r="Q121" s="12"/>
      <c r="R121" s="12"/>
      <c r="S121" s="12"/>
      <c r="T121" s="12"/>
      <c r="U121" s="12"/>
    </row>
    <row r="122" spans="1:21" ht="15.5" hidden="1" thickTop="1" thickBot="1" x14ac:dyDescent="0.4">
      <c r="A122" s="1"/>
      <c r="B122" s="9"/>
      <c r="C122" s="9"/>
      <c r="D122" s="9"/>
      <c r="E122" s="9"/>
      <c r="F122" s="9"/>
      <c r="G122" s="9"/>
      <c r="H122" s="9"/>
      <c r="I122" s="9"/>
      <c r="J122" s="9"/>
      <c r="K122" s="9"/>
      <c r="L122" s="9"/>
      <c r="M122" s="55"/>
      <c r="N122" s="9"/>
      <c r="O122" s="9"/>
      <c r="P122" s="9"/>
      <c r="Q122" s="9"/>
      <c r="R122" s="9"/>
      <c r="S122" s="9"/>
      <c r="T122" s="9"/>
      <c r="U122" s="9"/>
    </row>
    <row r="123" spans="1:21" hidden="1" x14ac:dyDescent="0.35">
      <c r="A123" s="33"/>
      <c r="B123" s="33"/>
      <c r="C123" s="33"/>
      <c r="D123" s="33"/>
      <c r="E123" s="33"/>
      <c r="F123" s="33"/>
      <c r="G123" s="33"/>
      <c r="H123" s="33"/>
      <c r="I123" s="33"/>
      <c r="J123" s="33"/>
      <c r="K123" s="33"/>
      <c r="L123" s="33"/>
      <c r="M123" s="33"/>
      <c r="N123" s="33"/>
      <c r="O123" s="33"/>
      <c r="P123" s="33"/>
      <c r="Q123" s="33"/>
      <c r="R123" s="33"/>
      <c r="S123" s="33"/>
      <c r="T123" s="33"/>
      <c r="U123" s="33"/>
    </row>
    <row r="124" spans="1:21" ht="15" customHeight="1" thickBot="1" x14ac:dyDescent="0.4">
      <c r="A124" s="37" t="s">
        <v>211</v>
      </c>
      <c r="B124" s="39"/>
      <c r="C124" s="39"/>
      <c r="D124" s="39"/>
      <c r="E124" s="39"/>
      <c r="F124" s="39"/>
      <c r="G124" s="39"/>
      <c r="H124" s="39"/>
      <c r="I124" s="39"/>
      <c r="J124" s="39"/>
      <c r="K124" s="39"/>
      <c r="L124" s="39"/>
      <c r="M124" s="7"/>
      <c r="N124" s="39"/>
      <c r="O124" s="39"/>
      <c r="P124" s="39"/>
      <c r="Q124" s="39"/>
      <c r="R124" s="39"/>
      <c r="S124" s="39"/>
      <c r="T124" s="39"/>
      <c r="U124" s="39"/>
    </row>
    <row r="125" spans="1:21" ht="15.5" thickTop="1" thickBot="1" x14ac:dyDescent="0.4">
      <c r="A125" s="1" t="s">
        <v>208</v>
      </c>
      <c r="B125" s="9">
        <f t="shared" ref="B125" si="105">SUM(B126:B127)</f>
        <v>-8892</v>
      </c>
      <c r="C125" s="9">
        <f t="shared" ref="C125" si="106">SUM(C126:C127)</f>
        <v>-10493</v>
      </c>
      <c r="D125" s="9">
        <f t="shared" ref="D125" si="107">SUM(D126:D127)</f>
        <v>-12393</v>
      </c>
      <c r="E125" s="9">
        <f t="shared" ref="E125:L125" si="108">SUM(E126:E127)</f>
        <v>-13829</v>
      </c>
      <c r="F125" s="9">
        <f t="shared" si="108"/>
        <v>-19050</v>
      </c>
      <c r="G125" s="9">
        <f t="shared" si="108"/>
        <v>-44120</v>
      </c>
      <c r="H125" s="9">
        <f t="shared" si="108"/>
        <v>-63204</v>
      </c>
      <c r="I125" s="9">
        <f t="shared" si="108"/>
        <v>-42536</v>
      </c>
      <c r="J125" s="9">
        <f t="shared" si="108"/>
        <v>-44779</v>
      </c>
      <c r="K125" s="9">
        <f t="shared" si="108"/>
        <v>-42489</v>
      </c>
      <c r="L125" s="9">
        <f t="shared" si="108"/>
        <v>-41232</v>
      </c>
      <c r="M125" s="76"/>
      <c r="N125" s="9">
        <f t="shared" ref="N125" si="109">SUM(N126:N127)</f>
        <v>0</v>
      </c>
      <c r="O125" s="9">
        <f t="shared" ref="O125" si="110">SUM(O126:O127)</f>
        <v>-19050</v>
      </c>
      <c r="P125" s="9">
        <f t="shared" ref="P125" si="111">SUM(P126:P127)</f>
        <v>-63170</v>
      </c>
      <c r="Q125" s="9">
        <f t="shared" ref="Q125" si="112">SUM(Q126:Q127)</f>
        <v>-126374</v>
      </c>
      <c r="R125" s="9">
        <f t="shared" ref="R125" si="113">SUM(R126:R127)</f>
        <v>-168910</v>
      </c>
      <c r="S125" s="9">
        <f t="shared" ref="S125" si="114">SUM(S126:S127)</f>
        <v>-44779</v>
      </c>
      <c r="T125" s="9">
        <f t="shared" ref="T125" si="115">SUM(T126:T127)</f>
        <v>-87268</v>
      </c>
      <c r="U125" s="9">
        <f t="shared" ref="U125" si="116">SUM(U126:U127)</f>
        <v>-128500</v>
      </c>
    </row>
    <row r="126" spans="1:21" ht="15.5" thickTop="1" thickBot="1" x14ac:dyDescent="0.4">
      <c r="A126" s="2" t="s">
        <v>206</v>
      </c>
      <c r="B126" s="12">
        <f t="shared" ref="B126:J127" si="117">B35</f>
        <v>-23128</v>
      </c>
      <c r="C126" s="12">
        <f t="shared" si="117"/>
        <v>7838</v>
      </c>
      <c r="D126" s="12">
        <f t="shared" si="117"/>
        <v>10150</v>
      </c>
      <c r="E126" s="12">
        <f t="shared" si="117"/>
        <v>49959</v>
      </c>
      <c r="F126" s="12">
        <f t="shared" si="117"/>
        <v>8551</v>
      </c>
      <c r="G126" s="12">
        <f t="shared" si="117"/>
        <v>16551</v>
      </c>
      <c r="H126" s="12">
        <f t="shared" si="117"/>
        <v>16019</v>
      </c>
      <c r="I126" s="12">
        <f t="shared" si="117"/>
        <v>22463</v>
      </c>
      <c r="J126" s="12">
        <f t="shared" si="117"/>
        <v>7244</v>
      </c>
      <c r="K126" s="12">
        <f t="shared" ref="K126:L126" si="118">K35</f>
        <v>18610</v>
      </c>
      <c r="L126" s="12">
        <f t="shared" si="118"/>
        <v>23630</v>
      </c>
      <c r="M126" s="55"/>
      <c r="N126" s="12"/>
      <c r="O126" s="12">
        <f>F126</f>
        <v>8551</v>
      </c>
      <c r="P126" s="12">
        <f>SUM(F126:G126)</f>
        <v>25102</v>
      </c>
      <c r="Q126" s="12">
        <f>SUM(F126:H126)</f>
        <v>41121</v>
      </c>
      <c r="R126" s="12">
        <f>SUM(F126:I126)</f>
        <v>63584</v>
      </c>
      <c r="S126" s="12">
        <f>J126</f>
        <v>7244</v>
      </c>
      <c r="T126" s="12">
        <f>SUM(J126:K126)</f>
        <v>25854</v>
      </c>
      <c r="U126" s="12">
        <f>SUM(J126:L126)</f>
        <v>49484</v>
      </c>
    </row>
    <row r="127" spans="1:21" ht="15.5" thickTop="1" thickBot="1" x14ac:dyDescent="0.4">
      <c r="A127" s="2" t="s">
        <v>207</v>
      </c>
      <c r="B127" s="12">
        <f t="shared" si="117"/>
        <v>14236</v>
      </c>
      <c r="C127" s="12">
        <f t="shared" si="117"/>
        <v>-18331</v>
      </c>
      <c r="D127" s="12">
        <f t="shared" si="117"/>
        <v>-22543</v>
      </c>
      <c r="E127" s="12">
        <f t="shared" si="117"/>
        <v>-63788</v>
      </c>
      <c r="F127" s="12">
        <f t="shared" si="117"/>
        <v>-27601</v>
      </c>
      <c r="G127" s="12">
        <f t="shared" si="117"/>
        <v>-60671</v>
      </c>
      <c r="H127" s="12">
        <f t="shared" si="117"/>
        <v>-79223</v>
      </c>
      <c r="I127" s="12">
        <f t="shared" si="117"/>
        <v>-64999</v>
      </c>
      <c r="J127" s="12">
        <f t="shared" si="117"/>
        <v>-52023</v>
      </c>
      <c r="K127" s="12">
        <f t="shared" ref="K127:L127" si="119">K36</f>
        <v>-61099</v>
      </c>
      <c r="L127" s="12">
        <f t="shared" si="119"/>
        <v>-64862</v>
      </c>
      <c r="M127" s="55"/>
      <c r="N127" s="12"/>
      <c r="O127" s="12">
        <f>F127</f>
        <v>-27601</v>
      </c>
      <c r="P127" s="12">
        <f>SUM(F127:G127)</f>
        <v>-88272</v>
      </c>
      <c r="Q127" s="12">
        <f>SUM(F127:H127)</f>
        <v>-167495</v>
      </c>
      <c r="R127" s="12">
        <f>SUM(F127:I127)</f>
        <v>-232494</v>
      </c>
      <c r="S127" s="12">
        <f>J127</f>
        <v>-52023</v>
      </c>
      <c r="T127" s="12">
        <f>SUM(J127:K127)</f>
        <v>-113122</v>
      </c>
      <c r="U127" s="12">
        <f>SUM(J127:L127)</f>
        <v>-177984</v>
      </c>
    </row>
    <row r="128" spans="1:21" ht="15.5" thickTop="1" thickBot="1" x14ac:dyDescent="0.4">
      <c r="A128" s="42"/>
      <c r="B128" s="12"/>
      <c r="C128" s="12"/>
      <c r="D128" s="12"/>
      <c r="E128" s="12"/>
      <c r="F128" s="12"/>
      <c r="G128" s="12"/>
      <c r="H128" s="12"/>
      <c r="I128" s="12"/>
      <c r="J128" s="12"/>
      <c r="K128" s="12"/>
      <c r="L128" s="12"/>
      <c r="M128" s="55"/>
      <c r="N128" s="12"/>
      <c r="O128" s="12"/>
      <c r="P128" s="12"/>
      <c r="Q128" s="12"/>
      <c r="R128" s="12"/>
      <c r="S128" s="12"/>
      <c r="T128" s="12"/>
      <c r="U128" s="12"/>
    </row>
    <row r="129" spans="1:21" ht="15.5" thickTop="1" thickBot="1" x14ac:dyDescent="0.4">
      <c r="A129" s="2" t="s">
        <v>209</v>
      </c>
      <c r="B129" s="12">
        <v>0</v>
      </c>
      <c r="C129" s="12">
        <v>0</v>
      </c>
      <c r="D129" s="12">
        <v>0</v>
      </c>
      <c r="E129" s="12">
        <v>0</v>
      </c>
      <c r="F129" s="12">
        <v>-740</v>
      </c>
      <c r="G129" s="12">
        <v>-3986</v>
      </c>
      <c r="H129" s="12">
        <v>-3235</v>
      </c>
      <c r="I129" s="12">
        <v>-9206</v>
      </c>
      <c r="J129" s="12">
        <v>-6824</v>
      </c>
      <c r="K129" s="12">
        <v>-5704</v>
      </c>
      <c r="L129" s="12">
        <v>-5166</v>
      </c>
      <c r="M129" s="55"/>
      <c r="N129" s="12"/>
      <c r="O129" s="12">
        <f>F129</f>
        <v>-740</v>
      </c>
      <c r="P129" s="12">
        <f>SUM(F129:G129)</f>
        <v>-4726</v>
      </c>
      <c r="Q129" s="12">
        <f>SUM(F129:H129)</f>
        <v>-7961</v>
      </c>
      <c r="R129" s="12">
        <f>SUM(F129:I129)</f>
        <v>-17167</v>
      </c>
      <c r="S129" s="12">
        <f>J129</f>
        <v>-6824</v>
      </c>
      <c r="T129" s="12">
        <f>SUM(J129:K129)</f>
        <v>-12528</v>
      </c>
      <c r="U129" s="12">
        <f>SUM(J129:L129)</f>
        <v>-17694</v>
      </c>
    </row>
    <row r="130" spans="1:21" ht="15.5" thickTop="1" thickBot="1" x14ac:dyDescent="0.4">
      <c r="A130" s="42"/>
      <c r="B130" s="12"/>
      <c r="C130" s="12"/>
      <c r="D130" s="12"/>
      <c r="E130" s="12"/>
      <c r="F130" s="12"/>
      <c r="G130" s="12"/>
      <c r="H130" s="12"/>
      <c r="I130" s="12"/>
      <c r="J130" s="12"/>
      <c r="K130" s="12"/>
      <c r="L130" s="12"/>
      <c r="M130" s="55"/>
      <c r="N130" s="12"/>
      <c r="O130" s="12"/>
      <c r="P130" s="12"/>
      <c r="Q130" s="12"/>
      <c r="R130" s="12"/>
      <c r="S130" s="12"/>
      <c r="T130" s="12"/>
      <c r="U130" s="12"/>
    </row>
    <row r="131" spans="1:21" ht="15.5" thickTop="1" thickBot="1" x14ac:dyDescent="0.4">
      <c r="A131" s="1" t="s">
        <v>210</v>
      </c>
      <c r="B131" s="9">
        <f>B125-B129</f>
        <v>-8892</v>
      </c>
      <c r="C131" s="9">
        <f t="shared" ref="C131:U131" si="120">C125-C129</f>
        <v>-10493</v>
      </c>
      <c r="D131" s="9">
        <f t="shared" si="120"/>
        <v>-12393</v>
      </c>
      <c r="E131" s="9">
        <f t="shared" si="120"/>
        <v>-13829</v>
      </c>
      <c r="F131" s="9">
        <f t="shared" si="120"/>
        <v>-18310</v>
      </c>
      <c r="G131" s="9">
        <f t="shared" si="120"/>
        <v>-40134</v>
      </c>
      <c r="H131" s="9">
        <f t="shared" si="120"/>
        <v>-59969</v>
      </c>
      <c r="I131" s="9">
        <f t="shared" si="120"/>
        <v>-33330</v>
      </c>
      <c r="J131" s="9">
        <f t="shared" si="120"/>
        <v>-37955</v>
      </c>
      <c r="K131" s="9">
        <f t="shared" si="120"/>
        <v>-36785</v>
      </c>
      <c r="L131" s="9">
        <f>L125-L129</f>
        <v>-36066</v>
      </c>
      <c r="M131" s="76"/>
      <c r="N131" s="9">
        <f t="shared" si="120"/>
        <v>0</v>
      </c>
      <c r="O131" s="9">
        <f t="shared" si="120"/>
        <v>-18310</v>
      </c>
      <c r="P131" s="9">
        <f t="shared" si="120"/>
        <v>-58444</v>
      </c>
      <c r="Q131" s="9">
        <f t="shared" si="120"/>
        <v>-118413</v>
      </c>
      <c r="R131" s="9">
        <f>R125-R129</f>
        <v>-151743</v>
      </c>
      <c r="S131" s="9">
        <f t="shared" si="120"/>
        <v>-37955</v>
      </c>
      <c r="T131" s="9">
        <f t="shared" si="120"/>
        <v>-74740</v>
      </c>
      <c r="U131" s="9">
        <f t="shared" si="120"/>
        <v>-110806</v>
      </c>
    </row>
    <row r="132" spans="1:21" ht="15" thickTop="1" x14ac:dyDescent="0.35"/>
  </sheetData>
  <phoneticPr fontId="4" type="noConversion"/>
  <dataValidations disablePrompts="1" count="1">
    <dataValidation type="list" showInputMessage="1" showErrorMessage="1" sqref="A6" xr:uid="{EB4F0706-454E-492A-ADCD-96D2D8A0109D}">
      <formula1>$A$1:$A$2</formula1>
    </dataValidation>
  </dataValidations>
  <pageMargins left="0.511811024" right="0.511811024" top="0.78740157499999996" bottom="0.78740157499999996" header="0.31496062000000002" footer="0.31496062000000002"/>
  <pageSetup paperSize="9" orientation="portrait" r:id="rId1"/>
  <ignoredErrors>
    <ignoredError sqref="O22:U22 O29:U29 N31:U31"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36DB-C843-4F6C-90F4-B6D6BA5E20D8}">
  <sheetPr codeName="Planilha2">
    <tabColor rgb="FFF15A22"/>
  </sheetPr>
  <dimension ref="A1:X82"/>
  <sheetViews>
    <sheetView showGridLines="0" zoomScale="80" zoomScaleNormal="80" workbookViewId="0">
      <pane xSplit="4" ySplit="7" topLeftCell="E8" activePane="bottomRight" state="frozen"/>
      <selection pane="topRight" activeCell="E1" sqref="E1"/>
      <selection pane="bottomLeft" activeCell="A8" sqref="A8"/>
      <selection pane="bottomRight" activeCell="E8" sqref="E8"/>
    </sheetView>
  </sheetViews>
  <sheetFormatPr defaultColWidth="9.36328125" defaultRowHeight="11.5" outlineLevelCol="1" x14ac:dyDescent="0.25"/>
  <cols>
    <col min="1" max="1" width="52.36328125" style="33" customWidth="1"/>
    <col min="2" max="4" width="12.6328125" style="33" hidden="1" customWidth="1"/>
    <col min="5" max="5" width="12.6328125" style="33" bestFit="1" customWidth="1"/>
    <col min="6" max="6" width="12.6328125" style="33" hidden="1" customWidth="1" outlineLevel="1"/>
    <col min="7" max="8" width="13.36328125" style="33" hidden="1" customWidth="1" outlineLevel="1"/>
    <col min="9" max="9" width="11.6328125" style="33" bestFit="1" customWidth="1" collapsed="1"/>
    <col min="10" max="10" width="11.6328125" style="33" bestFit="1" customWidth="1" outlineLevel="1"/>
    <col min="11" max="12" width="11.36328125" style="33" bestFit="1" customWidth="1" outlineLevel="1"/>
    <col min="13" max="13" width="2.36328125" style="33" customWidth="1"/>
    <col min="14" max="15" width="12.6328125" style="33" bestFit="1" customWidth="1" collapsed="1"/>
    <col min="16" max="17" width="13.36328125" style="33" bestFit="1" customWidth="1" collapsed="1"/>
    <col min="18" max="18" width="11.36328125" style="33" bestFit="1" customWidth="1" collapsed="1"/>
    <col min="19" max="19" width="11.36328125" style="33" customWidth="1" outlineLevel="1" collapsed="1"/>
    <col min="20" max="21" width="11.36328125" style="33" bestFit="1" customWidth="1" outlineLevel="1" collapsed="1"/>
    <col min="22" max="16384" width="9.36328125" style="33"/>
  </cols>
  <sheetData>
    <row r="1" spans="1:21" ht="15.65" customHeight="1" x14ac:dyDescent="0.25">
      <c r="A1" s="35"/>
    </row>
    <row r="2" spans="1:21" ht="15.65" customHeight="1" x14ac:dyDescent="0.25">
      <c r="A2" s="35"/>
    </row>
    <row r="3" spans="1:21" ht="15.65" customHeight="1" x14ac:dyDescent="0.25">
      <c r="A3" s="35"/>
      <c r="G3" s="36"/>
    </row>
    <row r="4" spans="1:21" ht="15.65" customHeight="1" x14ac:dyDescent="0.25">
      <c r="A4" s="35"/>
      <c r="G4" s="36"/>
    </row>
    <row r="5" spans="1:21" s="3" customFormat="1" ht="15.65" customHeight="1" x14ac:dyDescent="0.35">
      <c r="A5" s="34"/>
      <c r="B5" s="4"/>
      <c r="C5" s="4"/>
      <c r="D5" s="4"/>
      <c r="E5" s="4"/>
      <c r="F5" s="4"/>
      <c r="G5" s="4"/>
      <c r="H5" s="4"/>
      <c r="I5" s="49"/>
      <c r="J5" s="4"/>
      <c r="K5" s="4"/>
      <c r="L5" s="4"/>
      <c r="N5" s="4"/>
      <c r="O5" s="4"/>
      <c r="P5" s="4"/>
      <c r="Q5" s="4"/>
      <c r="R5" s="4"/>
      <c r="S5" s="4"/>
      <c r="T5" s="4"/>
      <c r="U5" s="4"/>
    </row>
    <row r="6" spans="1:21" ht="15.65" customHeight="1" x14ac:dyDescent="0.25">
      <c r="A6" s="35" t="s">
        <v>0</v>
      </c>
    </row>
    <row r="7" spans="1:21" s="3" customFormat="1" ht="15" customHeight="1" x14ac:dyDescent="0.35">
      <c r="A7" s="37" t="s">
        <v>51</v>
      </c>
      <c r="B7" s="38" t="str">
        <f>DRE!B$7</f>
        <v>1T22</v>
      </c>
      <c r="C7" s="38" t="str">
        <f>DRE!C$7</f>
        <v>2T22</v>
      </c>
      <c r="D7" s="38" t="str">
        <f>DRE!D$7</f>
        <v>3T22</v>
      </c>
      <c r="E7" s="38" t="str">
        <f>DRE!E$7</f>
        <v>4T22</v>
      </c>
      <c r="F7" s="38" t="str">
        <f>DRE!F$7</f>
        <v>1T23</v>
      </c>
      <c r="G7" s="38" t="str">
        <f>DRE!G$7</f>
        <v>2T23</v>
      </c>
      <c r="H7" s="38" t="str">
        <f>DRE!H$7</f>
        <v>3T23</v>
      </c>
      <c r="I7" s="38" t="str">
        <f>DRE!I$7</f>
        <v>4T23</v>
      </c>
      <c r="J7" s="38" t="str">
        <f>DRE!J$7</f>
        <v>1T24</v>
      </c>
      <c r="K7" s="38" t="str">
        <f>DRE!K$7</f>
        <v>2T24</v>
      </c>
      <c r="L7" s="38" t="str">
        <f>DRE!L$7</f>
        <v>3T24</v>
      </c>
      <c r="N7" s="50">
        <f>DRE!N$7</f>
        <v>2022</v>
      </c>
      <c r="O7" s="50" t="str">
        <f>DRE!O$7</f>
        <v>1T23</v>
      </c>
      <c r="P7" s="50" t="str">
        <f>DRE!P$7</f>
        <v>6M23</v>
      </c>
      <c r="Q7" s="50" t="str">
        <f>DRE!Q$7</f>
        <v>9M23</v>
      </c>
      <c r="R7" s="50">
        <f>DRE!R$7</f>
        <v>2023</v>
      </c>
      <c r="S7" s="50" t="str">
        <f>DRE!S$7</f>
        <v>1T24</v>
      </c>
      <c r="T7" s="50" t="str">
        <f>DRE!T$7</f>
        <v>6M24</v>
      </c>
      <c r="U7" s="50" t="str">
        <f>DRE!U$7</f>
        <v>9M24</v>
      </c>
    </row>
    <row r="8" spans="1:21" s="3" customFormat="1" ht="15" customHeight="1" thickBot="1" x14ac:dyDescent="0.4">
      <c r="A8" s="5" t="s">
        <v>28</v>
      </c>
      <c r="B8" s="6"/>
      <c r="C8" s="6"/>
      <c r="D8" s="6"/>
      <c r="E8" s="6"/>
      <c r="F8" s="6"/>
      <c r="G8" s="6"/>
      <c r="H8" s="6"/>
      <c r="I8" s="6"/>
      <c r="J8" s="6"/>
      <c r="K8" s="6"/>
      <c r="L8" s="6"/>
      <c r="N8" s="6"/>
      <c r="O8" s="6"/>
      <c r="P8" s="6"/>
      <c r="Q8" s="6"/>
      <c r="R8" s="6"/>
      <c r="S8" s="6"/>
      <c r="T8" s="6"/>
      <c r="U8" s="6"/>
    </row>
    <row r="9" spans="1:21" s="43" customFormat="1" ht="15" customHeight="1" thickTop="1" thickBot="1" x14ac:dyDescent="0.4">
      <c r="A9" s="51" t="s">
        <v>52</v>
      </c>
      <c r="B9" s="9"/>
      <c r="C9" s="9"/>
      <c r="D9" s="9"/>
      <c r="E9" s="9"/>
      <c r="F9" s="9"/>
      <c r="G9" s="9"/>
      <c r="H9" s="9"/>
      <c r="I9" s="9"/>
      <c r="J9" s="9"/>
      <c r="K9" s="9"/>
      <c r="L9" s="9"/>
      <c r="N9" s="9"/>
      <c r="O9" s="9"/>
      <c r="P9" s="9"/>
      <c r="Q9" s="9"/>
      <c r="R9" s="9"/>
      <c r="S9" s="9"/>
      <c r="T9" s="9"/>
      <c r="U9" s="9"/>
    </row>
    <row r="10" spans="1:21" s="43" customFormat="1" ht="15" customHeight="1" thickTop="1" thickBot="1" x14ac:dyDescent="0.4">
      <c r="A10" s="1" t="s">
        <v>53</v>
      </c>
      <c r="B10" s="9"/>
      <c r="C10" s="9"/>
      <c r="D10" s="9"/>
      <c r="E10" s="9"/>
      <c r="F10" s="9"/>
      <c r="G10" s="9"/>
      <c r="H10" s="9"/>
      <c r="I10" s="9"/>
      <c r="J10" s="9"/>
      <c r="K10" s="9"/>
      <c r="L10" s="9"/>
      <c r="N10" s="9"/>
      <c r="O10" s="9"/>
      <c r="P10" s="9"/>
      <c r="Q10" s="9"/>
      <c r="R10" s="9"/>
      <c r="S10" s="9"/>
      <c r="T10" s="9"/>
      <c r="U10" s="9"/>
    </row>
    <row r="11" spans="1:21" s="3" customFormat="1" ht="15" customHeight="1" thickTop="1" thickBot="1" x14ac:dyDescent="0.4">
      <c r="A11" s="2" t="s">
        <v>54</v>
      </c>
      <c r="B11" s="12"/>
      <c r="C11" s="12"/>
      <c r="D11" s="12"/>
      <c r="E11" s="12">
        <v>39569</v>
      </c>
      <c r="F11" s="12">
        <v>235584</v>
      </c>
      <c r="G11" s="12">
        <v>150314</v>
      </c>
      <c r="H11" s="12">
        <v>233656</v>
      </c>
      <c r="I11" s="12">
        <v>218788</v>
      </c>
      <c r="J11" s="12">
        <v>135755</v>
      </c>
      <c r="K11" s="12">
        <v>214584</v>
      </c>
      <c r="L11" s="12">
        <v>233204</v>
      </c>
      <c r="N11" s="12">
        <f>E11</f>
        <v>39569</v>
      </c>
      <c r="O11" s="12">
        <f>F11</f>
        <v>235584</v>
      </c>
      <c r="P11" s="12">
        <f>G11</f>
        <v>150314</v>
      </c>
      <c r="Q11" s="12">
        <f>H11</f>
        <v>233656</v>
      </c>
      <c r="R11" s="12">
        <f>I11</f>
        <v>218788</v>
      </c>
      <c r="S11" s="12">
        <f>J11</f>
        <v>135755</v>
      </c>
      <c r="T11" s="12">
        <f>K11</f>
        <v>214584</v>
      </c>
      <c r="U11" s="12">
        <f>L11</f>
        <v>233204</v>
      </c>
    </row>
    <row r="12" spans="1:21" s="3" customFormat="1" ht="15" customHeight="1" thickTop="1" thickBot="1" x14ac:dyDescent="0.4">
      <c r="A12" s="2" t="s">
        <v>55</v>
      </c>
      <c r="B12" s="12"/>
      <c r="C12" s="12"/>
      <c r="D12" s="12"/>
      <c r="E12" s="12">
        <v>63777</v>
      </c>
      <c r="F12" s="12">
        <v>88675</v>
      </c>
      <c r="G12" s="12">
        <v>123135</v>
      </c>
      <c r="H12" s="12">
        <v>127567</v>
      </c>
      <c r="I12" s="12">
        <v>133415</v>
      </c>
      <c r="J12" s="12">
        <v>142536</v>
      </c>
      <c r="K12" s="12">
        <v>163310</v>
      </c>
      <c r="L12" s="12">
        <v>146730</v>
      </c>
      <c r="N12" s="12">
        <f>E12</f>
        <v>63777</v>
      </c>
      <c r="O12" s="12">
        <f>F12</f>
        <v>88675</v>
      </c>
      <c r="P12" s="12">
        <f>G12</f>
        <v>123135</v>
      </c>
      <c r="Q12" s="12">
        <f>H12</f>
        <v>127567</v>
      </c>
      <c r="R12" s="12">
        <f>I12</f>
        <v>133415</v>
      </c>
      <c r="S12" s="12">
        <f>J12</f>
        <v>142536</v>
      </c>
      <c r="T12" s="12">
        <f>K12</f>
        <v>163310</v>
      </c>
      <c r="U12" s="12">
        <f>L12</f>
        <v>146730</v>
      </c>
    </row>
    <row r="13" spans="1:21" s="3" customFormat="1" ht="15" customHeight="1" thickTop="1" thickBot="1" x14ac:dyDescent="0.4">
      <c r="A13" s="2" t="s">
        <v>177</v>
      </c>
      <c r="B13" s="12"/>
      <c r="C13" s="12"/>
      <c r="D13" s="12"/>
      <c r="E13" s="12">
        <v>0</v>
      </c>
      <c r="F13" s="12">
        <v>0</v>
      </c>
      <c r="G13" s="12">
        <v>0</v>
      </c>
      <c r="H13" s="12">
        <v>0</v>
      </c>
      <c r="I13" s="12">
        <v>0</v>
      </c>
      <c r="J13" s="12">
        <v>0</v>
      </c>
      <c r="K13" s="12">
        <v>0</v>
      </c>
      <c r="L13" s="12">
        <v>0</v>
      </c>
      <c r="N13" s="12">
        <f>E13</f>
        <v>0</v>
      </c>
      <c r="O13" s="12">
        <f>F13</f>
        <v>0</v>
      </c>
      <c r="P13" s="12">
        <f>G13</f>
        <v>0</v>
      </c>
      <c r="Q13" s="12">
        <f>H13</f>
        <v>0</v>
      </c>
      <c r="R13" s="12">
        <f>I13</f>
        <v>0</v>
      </c>
      <c r="S13" s="12">
        <f>J13</f>
        <v>0</v>
      </c>
      <c r="T13" s="12">
        <f>K13</f>
        <v>0</v>
      </c>
      <c r="U13" s="12">
        <f>L13</f>
        <v>0</v>
      </c>
    </row>
    <row r="14" spans="1:21" s="3" customFormat="1" ht="15" customHeight="1" thickTop="1" thickBot="1" x14ac:dyDescent="0.4">
      <c r="A14" s="2" t="s">
        <v>56</v>
      </c>
      <c r="B14" s="12"/>
      <c r="C14" s="12"/>
      <c r="D14" s="12"/>
      <c r="E14" s="12">
        <v>0</v>
      </c>
      <c r="F14" s="12">
        <v>0</v>
      </c>
      <c r="G14" s="12">
        <v>0</v>
      </c>
      <c r="H14" s="12">
        <v>0</v>
      </c>
      <c r="I14" s="12">
        <v>0</v>
      </c>
      <c r="J14" s="12">
        <v>0</v>
      </c>
      <c r="K14" s="12">
        <v>0</v>
      </c>
      <c r="L14" s="12">
        <v>86</v>
      </c>
      <c r="N14" s="12">
        <f>E14</f>
        <v>0</v>
      </c>
      <c r="O14" s="12">
        <f>F14</f>
        <v>0</v>
      </c>
      <c r="P14" s="12">
        <f>G14</f>
        <v>0</v>
      </c>
      <c r="Q14" s="12">
        <f>H14</f>
        <v>0</v>
      </c>
      <c r="R14" s="12">
        <f>I14</f>
        <v>0</v>
      </c>
      <c r="S14" s="12">
        <f>J14</f>
        <v>0</v>
      </c>
      <c r="T14" s="12">
        <f>K14</f>
        <v>0</v>
      </c>
      <c r="U14" s="12">
        <f>L14</f>
        <v>86</v>
      </c>
    </row>
    <row r="15" spans="1:21" s="3" customFormat="1" ht="15" customHeight="1" thickTop="1" thickBot="1" x14ac:dyDescent="0.4">
      <c r="A15" s="2" t="s">
        <v>57</v>
      </c>
      <c r="B15" s="12"/>
      <c r="C15" s="12"/>
      <c r="D15" s="12"/>
      <c r="E15" s="12">
        <v>14359</v>
      </c>
      <c r="F15" s="12">
        <v>18566</v>
      </c>
      <c r="G15" s="12">
        <v>18557</v>
      </c>
      <c r="H15" s="12">
        <v>23112</v>
      </c>
      <c r="I15" s="12">
        <v>24837</v>
      </c>
      <c r="J15" s="12">
        <v>24339</v>
      </c>
      <c r="K15" s="12">
        <v>28575</v>
      </c>
      <c r="L15" s="12">
        <v>32987</v>
      </c>
      <c r="N15" s="12">
        <f>E15</f>
        <v>14359</v>
      </c>
      <c r="O15" s="12">
        <f>F15</f>
        <v>18566</v>
      </c>
      <c r="P15" s="12">
        <f>G15</f>
        <v>18557</v>
      </c>
      <c r="Q15" s="12">
        <f>H15</f>
        <v>23112</v>
      </c>
      <c r="R15" s="12">
        <f>I15</f>
        <v>24837</v>
      </c>
      <c r="S15" s="12">
        <f>J15</f>
        <v>24339</v>
      </c>
      <c r="T15" s="12">
        <f>K15</f>
        <v>28575</v>
      </c>
      <c r="U15" s="12">
        <f>L15</f>
        <v>32987</v>
      </c>
    </row>
    <row r="16" spans="1:21" s="3" customFormat="1" ht="15" customHeight="1" thickTop="1" thickBot="1" x14ac:dyDescent="0.4">
      <c r="A16" s="2" t="s">
        <v>58</v>
      </c>
      <c r="B16" s="12"/>
      <c r="C16" s="12"/>
      <c r="D16" s="12"/>
      <c r="E16" s="12">
        <v>0</v>
      </c>
      <c r="F16" s="12">
        <v>0</v>
      </c>
      <c r="G16" s="12">
        <v>0</v>
      </c>
      <c r="H16" s="12">
        <v>0</v>
      </c>
      <c r="I16" s="12">
        <v>0</v>
      </c>
      <c r="J16" s="12">
        <v>0</v>
      </c>
      <c r="K16" s="12">
        <v>0</v>
      </c>
      <c r="L16" s="12">
        <v>0</v>
      </c>
      <c r="N16" s="12">
        <f>E16</f>
        <v>0</v>
      </c>
      <c r="O16" s="12">
        <f>F16</f>
        <v>0</v>
      </c>
      <c r="P16" s="12">
        <f>G16</f>
        <v>0</v>
      </c>
      <c r="Q16" s="12">
        <f>H16</f>
        <v>0</v>
      </c>
      <c r="R16" s="12">
        <f>I16</f>
        <v>0</v>
      </c>
      <c r="S16" s="12">
        <f>J16</f>
        <v>0</v>
      </c>
      <c r="T16" s="12">
        <f>K16</f>
        <v>0</v>
      </c>
      <c r="U16" s="12">
        <f>L16</f>
        <v>0</v>
      </c>
    </row>
    <row r="17" spans="1:21" s="3" customFormat="1" ht="15" customHeight="1" thickTop="1" thickBot="1" x14ac:dyDescent="0.4">
      <c r="A17" s="2" t="s">
        <v>59</v>
      </c>
      <c r="B17" s="12"/>
      <c r="C17" s="12"/>
      <c r="D17" s="12"/>
      <c r="E17" s="12">
        <v>0</v>
      </c>
      <c r="F17" s="12">
        <v>0</v>
      </c>
      <c r="G17" s="12">
        <v>0</v>
      </c>
      <c r="H17" s="12">
        <v>0</v>
      </c>
      <c r="I17" s="12">
        <v>0</v>
      </c>
      <c r="J17" s="12">
        <v>0</v>
      </c>
      <c r="K17" s="12">
        <v>0</v>
      </c>
      <c r="L17" s="12">
        <v>0</v>
      </c>
      <c r="N17" s="12">
        <f>E17</f>
        <v>0</v>
      </c>
      <c r="O17" s="12">
        <f>F17</f>
        <v>0</v>
      </c>
      <c r="P17" s="12">
        <f>G17</f>
        <v>0</v>
      </c>
      <c r="Q17" s="12">
        <f>H17</f>
        <v>0</v>
      </c>
      <c r="R17" s="12">
        <f>I17</f>
        <v>0</v>
      </c>
      <c r="S17" s="12">
        <f>J17</f>
        <v>0</v>
      </c>
      <c r="T17" s="12">
        <f>K17</f>
        <v>0</v>
      </c>
      <c r="U17" s="12">
        <f>L17</f>
        <v>0</v>
      </c>
    </row>
    <row r="18" spans="1:21" s="3" customFormat="1" ht="15" customHeight="1" thickTop="1" thickBot="1" x14ac:dyDescent="0.4">
      <c r="A18" s="2" t="s">
        <v>60</v>
      </c>
      <c r="B18" s="12"/>
      <c r="C18" s="12"/>
      <c r="D18" s="12"/>
      <c r="E18" s="12">
        <v>5489</v>
      </c>
      <c r="F18" s="12"/>
      <c r="G18" s="12">
        <v>1166</v>
      </c>
      <c r="H18" s="12">
        <v>9374</v>
      </c>
      <c r="I18" s="12">
        <v>1505</v>
      </c>
      <c r="J18" s="12">
        <v>9718</v>
      </c>
      <c r="K18" s="12">
        <v>2000</v>
      </c>
      <c r="L18" s="12">
        <v>1978</v>
      </c>
      <c r="N18" s="12">
        <f>E18</f>
        <v>5489</v>
      </c>
      <c r="O18" s="12">
        <f>F18</f>
        <v>0</v>
      </c>
      <c r="P18" s="12">
        <f>G18</f>
        <v>1166</v>
      </c>
      <c r="Q18" s="12">
        <f>H18</f>
        <v>9374</v>
      </c>
      <c r="R18" s="12">
        <f>I18</f>
        <v>1505</v>
      </c>
      <c r="S18" s="12">
        <f>J18</f>
        <v>9718</v>
      </c>
      <c r="T18" s="12">
        <f>K18</f>
        <v>2000</v>
      </c>
      <c r="U18" s="12">
        <f>L18</f>
        <v>1978</v>
      </c>
    </row>
    <row r="19" spans="1:21" s="3" customFormat="1" ht="15" customHeight="1" thickTop="1" thickBot="1" x14ac:dyDescent="0.4">
      <c r="A19" s="2" t="s">
        <v>61</v>
      </c>
      <c r="B19" s="12"/>
      <c r="C19" s="12"/>
      <c r="D19" s="12"/>
      <c r="E19" s="12">
        <v>0</v>
      </c>
      <c r="F19" s="12">
        <v>11864</v>
      </c>
      <c r="G19" s="12">
        <v>17001</v>
      </c>
      <c r="H19" s="12">
        <v>0</v>
      </c>
      <c r="I19" s="12">
        <v>6789</v>
      </c>
      <c r="J19" s="12">
        <v>21383</v>
      </c>
      <c r="K19" s="12">
        <v>16814</v>
      </c>
      <c r="L19" s="12">
        <v>6815</v>
      </c>
      <c r="N19" s="12">
        <f>E19</f>
        <v>0</v>
      </c>
      <c r="O19" s="12">
        <f>F19</f>
        <v>11864</v>
      </c>
      <c r="P19" s="12">
        <f>G19</f>
        <v>17001</v>
      </c>
      <c r="Q19" s="12">
        <f>H19</f>
        <v>0</v>
      </c>
      <c r="R19" s="12">
        <f>I19</f>
        <v>6789</v>
      </c>
      <c r="S19" s="12">
        <f>J19</f>
        <v>21383</v>
      </c>
      <c r="T19" s="12">
        <f>K19</f>
        <v>16814</v>
      </c>
      <c r="U19" s="12">
        <f>L19</f>
        <v>6815</v>
      </c>
    </row>
    <row r="20" spans="1:21" s="3" customFormat="1" ht="15" customHeight="1" thickTop="1" thickBot="1" x14ac:dyDescent="0.4">
      <c r="A20" s="2" t="s">
        <v>62</v>
      </c>
      <c r="B20" s="12"/>
      <c r="C20" s="12"/>
      <c r="D20" s="12"/>
      <c r="E20" s="12">
        <v>0</v>
      </c>
      <c r="F20" s="12">
        <v>0</v>
      </c>
      <c r="G20" s="12">
        <v>0</v>
      </c>
      <c r="H20" s="12">
        <v>0</v>
      </c>
      <c r="I20" s="12">
        <v>0</v>
      </c>
      <c r="J20" s="12">
        <v>0</v>
      </c>
      <c r="K20" s="12">
        <v>0</v>
      </c>
      <c r="L20" s="12">
        <v>0</v>
      </c>
      <c r="N20" s="12">
        <f>E20</f>
        <v>0</v>
      </c>
      <c r="O20" s="12">
        <f>F20</f>
        <v>0</v>
      </c>
      <c r="P20" s="12">
        <f>G20</f>
        <v>0</v>
      </c>
      <c r="Q20" s="12">
        <f>H20</f>
        <v>0</v>
      </c>
      <c r="R20" s="12">
        <f>I20</f>
        <v>0</v>
      </c>
      <c r="S20" s="12">
        <f>J20</f>
        <v>0</v>
      </c>
      <c r="T20" s="12">
        <f>K20</f>
        <v>0</v>
      </c>
      <c r="U20" s="12">
        <f>L20</f>
        <v>0</v>
      </c>
    </row>
    <row r="21" spans="1:21" s="3" customFormat="1" ht="15" customHeight="1" thickTop="1" thickBot="1" x14ac:dyDescent="0.4">
      <c r="A21" s="2" t="s">
        <v>63</v>
      </c>
      <c r="B21" s="12"/>
      <c r="C21" s="12"/>
      <c r="D21" s="12"/>
      <c r="E21" s="12">
        <v>19504</v>
      </c>
      <c r="F21" s="12">
        <v>27871</v>
      </c>
      <c r="G21" s="12">
        <v>66507</v>
      </c>
      <c r="H21" s="12">
        <v>73919</v>
      </c>
      <c r="I21" s="12">
        <v>56740</v>
      </c>
      <c r="J21" s="12">
        <v>36481</v>
      </c>
      <c r="K21" s="12">
        <v>43236</v>
      </c>
      <c r="L21" s="12">
        <v>47345</v>
      </c>
      <c r="N21" s="12">
        <f>E21</f>
        <v>19504</v>
      </c>
      <c r="O21" s="12">
        <f>F21</f>
        <v>27871</v>
      </c>
      <c r="P21" s="12">
        <f>G21</f>
        <v>66507</v>
      </c>
      <c r="Q21" s="12">
        <f>H21</f>
        <v>73919</v>
      </c>
      <c r="R21" s="12">
        <f>I21</f>
        <v>56740</v>
      </c>
      <c r="S21" s="12">
        <f>J21</f>
        <v>36481</v>
      </c>
      <c r="T21" s="12">
        <f>K21</f>
        <v>43236</v>
      </c>
      <c r="U21" s="12">
        <f>L21</f>
        <v>47345</v>
      </c>
    </row>
    <row r="22" spans="1:21" s="3" customFormat="1" ht="15" customHeight="1" thickTop="1" thickBot="1" x14ac:dyDescent="0.4">
      <c r="A22" s="1" t="s">
        <v>64</v>
      </c>
      <c r="B22" s="9"/>
      <c r="C22" s="9"/>
      <c r="D22" s="9"/>
      <c r="E22" s="9">
        <f t="shared" ref="E22:L22" si="0">SUM(E11:E21)</f>
        <v>142698</v>
      </c>
      <c r="F22" s="9">
        <f t="shared" si="0"/>
        <v>382560</v>
      </c>
      <c r="G22" s="9">
        <f t="shared" si="0"/>
        <v>376680</v>
      </c>
      <c r="H22" s="9">
        <f t="shared" si="0"/>
        <v>467628</v>
      </c>
      <c r="I22" s="9">
        <f t="shared" si="0"/>
        <v>442074</v>
      </c>
      <c r="J22" s="9">
        <f>SUM(J11:J21)</f>
        <v>370212</v>
      </c>
      <c r="K22" s="9">
        <f t="shared" si="0"/>
        <v>468519</v>
      </c>
      <c r="L22" s="9">
        <f t="shared" si="0"/>
        <v>469145</v>
      </c>
      <c r="N22" s="9">
        <f t="shared" ref="N22:U22" si="1">SUM(N11:N21)</f>
        <v>142698</v>
      </c>
      <c r="O22" s="9">
        <f t="shared" si="1"/>
        <v>382560</v>
      </c>
      <c r="P22" s="9">
        <f>SUM(P11:P21)</f>
        <v>376680</v>
      </c>
      <c r="Q22" s="9">
        <f>SUM(Q11:Q21)</f>
        <v>467628</v>
      </c>
      <c r="R22" s="9">
        <f>SUM(R11:R21)</f>
        <v>442074</v>
      </c>
      <c r="S22" s="9">
        <f>SUM(S11:S21)</f>
        <v>370212</v>
      </c>
      <c r="T22" s="9">
        <f t="shared" si="1"/>
        <v>468519</v>
      </c>
      <c r="U22" s="9">
        <f t="shared" si="1"/>
        <v>469145</v>
      </c>
    </row>
    <row r="23" spans="1:21" ht="6" customHeight="1" thickTop="1" thickBot="1" x14ac:dyDescent="0.3"/>
    <row r="24" spans="1:21" s="43" customFormat="1" ht="15" customHeight="1" thickTop="1" thickBot="1" x14ac:dyDescent="0.4">
      <c r="A24" s="1" t="s">
        <v>65</v>
      </c>
      <c r="B24" s="9"/>
      <c r="C24" s="9"/>
      <c r="D24" s="9"/>
      <c r="E24" s="9"/>
      <c r="F24" s="9"/>
      <c r="G24" s="9"/>
      <c r="H24" s="9"/>
      <c r="I24" s="9"/>
      <c r="J24" s="9"/>
      <c r="K24" s="9"/>
      <c r="L24" s="9"/>
      <c r="N24" s="9"/>
      <c r="O24" s="9"/>
      <c r="P24" s="9"/>
      <c r="Q24" s="9"/>
      <c r="R24" s="9"/>
      <c r="S24" s="9"/>
      <c r="T24" s="9"/>
      <c r="U24" s="9"/>
    </row>
    <row r="25" spans="1:21" s="3" customFormat="1" ht="15" customHeight="1" thickTop="1" thickBot="1" x14ac:dyDescent="0.4">
      <c r="A25" s="2" t="s">
        <v>66</v>
      </c>
      <c r="B25" s="12"/>
      <c r="C25" s="12"/>
      <c r="D25" s="12"/>
      <c r="E25" s="12">
        <v>0</v>
      </c>
      <c r="F25" s="12">
        <v>0</v>
      </c>
      <c r="G25" s="12">
        <v>0</v>
      </c>
      <c r="H25" s="12">
        <v>0</v>
      </c>
      <c r="I25" s="12">
        <v>1</v>
      </c>
      <c r="J25" s="12">
        <v>5524</v>
      </c>
      <c r="K25" s="12">
        <v>0</v>
      </c>
      <c r="L25" s="12">
        <v>0</v>
      </c>
      <c r="N25" s="12">
        <f>E25</f>
        <v>0</v>
      </c>
      <c r="O25" s="12">
        <f>F25</f>
        <v>0</v>
      </c>
      <c r="P25" s="12">
        <f>G25</f>
        <v>0</v>
      </c>
      <c r="Q25" s="12">
        <f>H25</f>
        <v>0</v>
      </c>
      <c r="R25" s="12">
        <f>I25</f>
        <v>1</v>
      </c>
      <c r="S25" s="12">
        <f>J25</f>
        <v>5524</v>
      </c>
      <c r="T25" s="12">
        <f>K25</f>
        <v>0</v>
      </c>
      <c r="U25" s="12">
        <f>L25</f>
        <v>0</v>
      </c>
    </row>
    <row r="26" spans="1:21" s="3" customFormat="1" ht="15" customHeight="1" thickTop="1" thickBot="1" x14ac:dyDescent="0.4">
      <c r="A26" s="2" t="s">
        <v>67</v>
      </c>
      <c r="B26" s="12"/>
      <c r="C26" s="12"/>
      <c r="D26" s="12"/>
      <c r="E26" s="12">
        <v>0</v>
      </c>
      <c r="F26" s="12"/>
      <c r="G26" s="12">
        <v>3069</v>
      </c>
      <c r="H26" s="12">
        <v>0</v>
      </c>
      <c r="I26" s="12">
        <v>0</v>
      </c>
      <c r="J26" s="12">
        <v>0</v>
      </c>
      <c r="K26" s="12">
        <v>0</v>
      </c>
      <c r="L26" s="12">
        <v>0</v>
      </c>
      <c r="N26" s="12">
        <f>E26</f>
        <v>0</v>
      </c>
      <c r="O26" s="12">
        <f>F26</f>
        <v>0</v>
      </c>
      <c r="P26" s="12">
        <f>G26</f>
        <v>3069</v>
      </c>
      <c r="Q26" s="12">
        <f>H26</f>
        <v>0</v>
      </c>
      <c r="R26" s="12">
        <f>I26</f>
        <v>0</v>
      </c>
      <c r="S26" s="12">
        <f>J26</f>
        <v>0</v>
      </c>
      <c r="T26" s="12">
        <f>K26</f>
        <v>0</v>
      </c>
      <c r="U26" s="12">
        <f>L26</f>
        <v>0</v>
      </c>
    </row>
    <row r="27" spans="1:21" s="3" customFormat="1" ht="15" customHeight="1" thickTop="1" thickBot="1" x14ac:dyDescent="0.4">
      <c r="A27" s="2" t="s">
        <v>57</v>
      </c>
      <c r="B27" s="12"/>
      <c r="C27" s="12"/>
      <c r="D27" s="12"/>
      <c r="E27" s="12">
        <v>0</v>
      </c>
      <c r="F27" s="12">
        <v>0</v>
      </c>
      <c r="G27" s="12">
        <v>5886</v>
      </c>
      <c r="H27" s="12">
        <v>5730</v>
      </c>
      <c r="I27" s="12">
        <v>8590</v>
      </c>
      <c r="J27" s="12">
        <v>0</v>
      </c>
      <c r="K27" s="12">
        <v>0</v>
      </c>
      <c r="L27" s="12">
        <v>11725</v>
      </c>
      <c r="N27" s="12">
        <f>E27</f>
        <v>0</v>
      </c>
      <c r="O27" s="12">
        <f>F27</f>
        <v>0</v>
      </c>
      <c r="P27" s="12">
        <f>G27</f>
        <v>5886</v>
      </c>
      <c r="Q27" s="12">
        <f>H27</f>
        <v>5730</v>
      </c>
      <c r="R27" s="12">
        <f>I27</f>
        <v>8590</v>
      </c>
      <c r="S27" s="12">
        <f>J27</f>
        <v>0</v>
      </c>
      <c r="T27" s="12">
        <f>K27</f>
        <v>0</v>
      </c>
      <c r="U27" s="12">
        <f>L27</f>
        <v>11725</v>
      </c>
    </row>
    <row r="28" spans="1:21" s="3" customFormat="1" ht="15" customHeight="1" thickTop="1" thickBot="1" x14ac:dyDescent="0.4">
      <c r="A28" s="2" t="s">
        <v>68</v>
      </c>
      <c r="B28" s="12"/>
      <c r="C28" s="12"/>
      <c r="D28" s="12"/>
      <c r="E28" s="12">
        <v>0</v>
      </c>
      <c r="F28" s="12"/>
      <c r="G28" s="12">
        <v>0</v>
      </c>
      <c r="H28" s="12">
        <v>0</v>
      </c>
      <c r="I28" s="12">
        <v>0</v>
      </c>
      <c r="J28" s="12">
        <v>12716</v>
      </c>
      <c r="K28" s="12">
        <v>12252</v>
      </c>
      <c r="L28" s="12">
        <v>0</v>
      </c>
      <c r="N28" s="12">
        <f>E28</f>
        <v>0</v>
      </c>
      <c r="O28" s="12">
        <f>F28</f>
        <v>0</v>
      </c>
      <c r="P28" s="12">
        <f>G28</f>
        <v>0</v>
      </c>
      <c r="Q28" s="12">
        <f>H28</f>
        <v>0</v>
      </c>
      <c r="R28" s="12">
        <f>I28</f>
        <v>0</v>
      </c>
      <c r="S28" s="12">
        <f>J28</f>
        <v>12716</v>
      </c>
      <c r="T28" s="12">
        <f>K28</f>
        <v>12252</v>
      </c>
      <c r="U28" s="12">
        <f>L28</f>
        <v>0</v>
      </c>
    </row>
    <row r="29" spans="1:21" s="3" customFormat="1" ht="15" customHeight="1" thickTop="1" thickBot="1" x14ac:dyDescent="0.4">
      <c r="A29" s="2" t="s">
        <v>69</v>
      </c>
      <c r="B29" s="12"/>
      <c r="C29" s="12"/>
      <c r="D29" s="12"/>
      <c r="E29" s="12">
        <v>85</v>
      </c>
      <c r="F29" s="12">
        <v>0</v>
      </c>
      <c r="G29" s="12">
        <v>0</v>
      </c>
      <c r="H29" s="12">
        <v>0</v>
      </c>
      <c r="I29" s="12">
        <v>0</v>
      </c>
      <c r="J29" s="12">
        <v>0</v>
      </c>
      <c r="K29" s="12">
        <v>0</v>
      </c>
      <c r="L29" s="12">
        <v>0</v>
      </c>
      <c r="N29" s="12">
        <f>E29</f>
        <v>85</v>
      </c>
      <c r="O29" s="12">
        <f>F29</f>
        <v>0</v>
      </c>
      <c r="P29" s="12">
        <f>G29</f>
        <v>0</v>
      </c>
      <c r="Q29" s="12">
        <f>H29</f>
        <v>0</v>
      </c>
      <c r="R29" s="12">
        <f>I29</f>
        <v>0</v>
      </c>
      <c r="S29" s="12">
        <f>J29</f>
        <v>0</v>
      </c>
      <c r="T29" s="12">
        <f>K29</f>
        <v>0</v>
      </c>
      <c r="U29" s="12">
        <f>L29</f>
        <v>0</v>
      </c>
    </row>
    <row r="30" spans="1:21" s="3" customFormat="1" ht="15" customHeight="1" thickTop="1" thickBot="1" x14ac:dyDescent="0.4">
      <c r="A30" s="2" t="s">
        <v>178</v>
      </c>
      <c r="B30" s="12"/>
      <c r="C30" s="12"/>
      <c r="D30" s="12"/>
      <c r="E30" s="12"/>
      <c r="F30" s="12"/>
      <c r="G30" s="12"/>
      <c r="H30" s="12"/>
      <c r="I30" s="12"/>
      <c r="J30" s="12">
        <v>1279</v>
      </c>
      <c r="K30" s="12">
        <v>732</v>
      </c>
      <c r="L30" s="12">
        <v>726</v>
      </c>
      <c r="N30" s="12">
        <f>E30</f>
        <v>0</v>
      </c>
      <c r="O30" s="12">
        <f>F30</f>
        <v>0</v>
      </c>
      <c r="P30" s="12">
        <f>G30</f>
        <v>0</v>
      </c>
      <c r="Q30" s="12">
        <f>H30</f>
        <v>0</v>
      </c>
      <c r="R30" s="12">
        <f>I30</f>
        <v>0</v>
      </c>
      <c r="S30" s="12">
        <f>J30</f>
        <v>1279</v>
      </c>
      <c r="T30" s="12">
        <f>K30</f>
        <v>732</v>
      </c>
      <c r="U30" s="12">
        <f>L30</f>
        <v>726</v>
      </c>
    </row>
    <row r="31" spans="1:21" s="3" customFormat="1" ht="15" customHeight="1" thickTop="1" thickBot="1" x14ac:dyDescent="0.4">
      <c r="A31" s="2" t="s">
        <v>55</v>
      </c>
      <c r="B31" s="12"/>
      <c r="C31" s="12"/>
      <c r="D31" s="12"/>
      <c r="E31" s="12">
        <v>651</v>
      </c>
      <c r="F31" s="12">
        <v>684</v>
      </c>
      <c r="G31" s="12">
        <v>651</v>
      </c>
      <c r="H31" s="12">
        <v>0</v>
      </c>
      <c r="I31" s="12">
        <v>1270</v>
      </c>
      <c r="J31" s="12">
        <v>0</v>
      </c>
      <c r="K31" s="12">
        <v>0</v>
      </c>
      <c r="L31" s="12">
        <v>0</v>
      </c>
      <c r="N31" s="12">
        <f>E31</f>
        <v>651</v>
      </c>
      <c r="O31" s="12">
        <f>F31</f>
        <v>684</v>
      </c>
      <c r="P31" s="12">
        <f>G31</f>
        <v>651</v>
      </c>
      <c r="Q31" s="12">
        <f>H31</f>
        <v>0</v>
      </c>
      <c r="R31" s="12">
        <f>I31</f>
        <v>1270</v>
      </c>
      <c r="S31" s="12">
        <f>J31</f>
        <v>0</v>
      </c>
      <c r="T31" s="12">
        <f>K31</f>
        <v>0</v>
      </c>
      <c r="U31" s="12">
        <f>L31</f>
        <v>0</v>
      </c>
    </row>
    <row r="32" spans="1:21" s="3" customFormat="1" ht="15" customHeight="1" thickTop="1" thickBot="1" x14ac:dyDescent="0.4">
      <c r="A32" s="2" t="s">
        <v>70</v>
      </c>
      <c r="B32" s="12"/>
      <c r="C32" s="12"/>
      <c r="D32" s="12"/>
      <c r="E32" s="12">
        <v>20</v>
      </c>
      <c r="F32" s="12">
        <v>21</v>
      </c>
      <c r="G32" s="12">
        <v>1042</v>
      </c>
      <c r="H32" s="12">
        <v>2630</v>
      </c>
      <c r="I32" s="12">
        <v>3075</v>
      </c>
      <c r="J32" s="12">
        <v>3089</v>
      </c>
      <c r="K32" s="12">
        <v>3135</v>
      </c>
      <c r="L32" s="12">
        <v>3185</v>
      </c>
      <c r="N32" s="12">
        <f>E32</f>
        <v>20</v>
      </c>
      <c r="O32" s="12">
        <f>F32</f>
        <v>21</v>
      </c>
      <c r="P32" s="12">
        <f>G32</f>
        <v>1042</v>
      </c>
      <c r="Q32" s="12">
        <f>H32</f>
        <v>2630</v>
      </c>
      <c r="R32" s="12">
        <f>I32</f>
        <v>3075</v>
      </c>
      <c r="S32" s="12">
        <f>J32</f>
        <v>3089</v>
      </c>
      <c r="T32" s="12">
        <f>K32</f>
        <v>3135</v>
      </c>
      <c r="U32" s="12">
        <f>L32</f>
        <v>3185</v>
      </c>
    </row>
    <row r="33" spans="1:21" s="3" customFormat="1" ht="15" customHeight="1" thickTop="1" thickBot="1" x14ac:dyDescent="0.4">
      <c r="A33" s="2" t="s">
        <v>62</v>
      </c>
      <c r="B33" s="12"/>
      <c r="C33" s="12"/>
      <c r="D33" s="12"/>
      <c r="E33" s="12"/>
      <c r="F33" s="12">
        <v>0</v>
      </c>
      <c r="G33" s="12">
        <v>0</v>
      </c>
      <c r="H33" s="12">
        <v>0</v>
      </c>
      <c r="I33" s="12">
        <v>0</v>
      </c>
      <c r="J33" s="12">
        <v>0</v>
      </c>
      <c r="K33" s="12">
        <v>2560</v>
      </c>
      <c r="L33" s="12">
        <v>2643</v>
      </c>
      <c r="N33" s="12">
        <f>E33</f>
        <v>0</v>
      </c>
      <c r="O33" s="12">
        <f>F33</f>
        <v>0</v>
      </c>
      <c r="P33" s="12">
        <f>G33</f>
        <v>0</v>
      </c>
      <c r="Q33" s="12">
        <f>H33</f>
        <v>0</v>
      </c>
      <c r="R33" s="12">
        <f>I33</f>
        <v>0</v>
      </c>
      <c r="S33" s="12">
        <f>J33</f>
        <v>0</v>
      </c>
      <c r="T33" s="12">
        <f>K33</f>
        <v>2560</v>
      </c>
      <c r="U33" s="12">
        <f>L33</f>
        <v>2643</v>
      </c>
    </row>
    <row r="34" spans="1:21" s="3" customFormat="1" ht="15" customHeight="1" thickTop="1" thickBot="1" x14ac:dyDescent="0.4">
      <c r="A34" s="2" t="s">
        <v>71</v>
      </c>
      <c r="B34" s="12"/>
      <c r="C34" s="12"/>
      <c r="D34" s="12"/>
      <c r="E34" s="12"/>
      <c r="F34" s="12"/>
      <c r="G34" s="12">
        <v>940</v>
      </c>
      <c r="H34" s="12">
        <v>1140</v>
      </c>
      <c r="I34" s="12"/>
      <c r="J34" s="12">
        <v>0</v>
      </c>
      <c r="K34" s="12">
        <v>0</v>
      </c>
      <c r="L34" s="12">
        <v>0</v>
      </c>
      <c r="N34" s="12">
        <f>E34</f>
        <v>0</v>
      </c>
      <c r="O34" s="12">
        <f>F34</f>
        <v>0</v>
      </c>
      <c r="P34" s="12">
        <f>G34</f>
        <v>940</v>
      </c>
      <c r="Q34" s="12">
        <f>H34</f>
        <v>1140</v>
      </c>
      <c r="R34" s="12">
        <f>I34</f>
        <v>0</v>
      </c>
      <c r="S34" s="12">
        <f>J34</f>
        <v>0</v>
      </c>
      <c r="T34" s="12">
        <f>K34</f>
        <v>0</v>
      </c>
      <c r="U34" s="12">
        <f>L34</f>
        <v>0</v>
      </c>
    </row>
    <row r="35" spans="1:21" s="3" customFormat="1" ht="15" customHeight="1" thickTop="1" thickBot="1" x14ac:dyDescent="0.4">
      <c r="A35" s="2" t="s">
        <v>72</v>
      </c>
      <c r="B35" s="12"/>
      <c r="C35" s="12"/>
      <c r="D35" s="12"/>
      <c r="E35" s="12">
        <v>0</v>
      </c>
      <c r="F35" s="12"/>
      <c r="G35" s="12">
        <v>0</v>
      </c>
      <c r="H35" s="12">
        <v>0</v>
      </c>
      <c r="I35" s="12">
        <v>0</v>
      </c>
      <c r="J35" s="12">
        <v>0</v>
      </c>
      <c r="K35" s="12">
        <v>0</v>
      </c>
      <c r="L35" s="12">
        <v>0</v>
      </c>
      <c r="N35" s="12">
        <f>E35</f>
        <v>0</v>
      </c>
      <c r="O35" s="12">
        <f>F35</f>
        <v>0</v>
      </c>
      <c r="P35" s="12">
        <f>G35</f>
        <v>0</v>
      </c>
      <c r="Q35" s="12">
        <f>H35</f>
        <v>0</v>
      </c>
      <c r="R35" s="12">
        <f>I35</f>
        <v>0</v>
      </c>
      <c r="S35" s="12">
        <f>J35</f>
        <v>0</v>
      </c>
      <c r="T35" s="12">
        <f>K35</f>
        <v>0</v>
      </c>
      <c r="U35" s="12">
        <f>L35</f>
        <v>0</v>
      </c>
    </row>
    <row r="36" spans="1:21" s="3" customFormat="1" ht="15" customHeight="1" thickTop="1" thickBot="1" x14ac:dyDescent="0.4">
      <c r="A36" s="2" t="s">
        <v>73</v>
      </c>
      <c r="B36" s="12"/>
      <c r="C36" s="12"/>
      <c r="D36" s="12"/>
      <c r="E36" s="12">
        <v>1148733</v>
      </c>
      <c r="F36" s="12">
        <v>1179708</v>
      </c>
      <c r="G36" s="12">
        <v>1840315</v>
      </c>
      <c r="H36" s="12">
        <v>1839343</v>
      </c>
      <c r="I36" s="12">
        <v>1807052</v>
      </c>
      <c r="J36" s="12">
        <v>1774695</v>
      </c>
      <c r="K36" s="12">
        <v>1677898</v>
      </c>
      <c r="L36" s="12">
        <v>1643753</v>
      </c>
      <c r="N36" s="12">
        <f>E36</f>
        <v>1148733</v>
      </c>
      <c r="O36" s="12">
        <f>F36</f>
        <v>1179708</v>
      </c>
      <c r="P36" s="12">
        <f>G36</f>
        <v>1840315</v>
      </c>
      <c r="Q36" s="12">
        <f>H36</f>
        <v>1839343</v>
      </c>
      <c r="R36" s="12">
        <f>I36</f>
        <v>1807052</v>
      </c>
      <c r="S36" s="12">
        <f>J36</f>
        <v>1774695</v>
      </c>
      <c r="T36" s="12">
        <f>K36</f>
        <v>1677898</v>
      </c>
      <c r="U36" s="12">
        <f>L36</f>
        <v>1643753</v>
      </c>
    </row>
    <row r="37" spans="1:21" s="3" customFormat="1" ht="15" customHeight="1" thickTop="1" thickBot="1" x14ac:dyDescent="0.4">
      <c r="A37" s="2" t="s">
        <v>74</v>
      </c>
      <c r="B37" s="12"/>
      <c r="C37" s="12"/>
      <c r="D37" s="12"/>
      <c r="E37" s="12">
        <v>4392</v>
      </c>
      <c r="F37" s="12">
        <v>4406</v>
      </c>
      <c r="G37" s="12">
        <v>6612</v>
      </c>
      <c r="H37" s="12">
        <v>5914</v>
      </c>
      <c r="I37" s="12">
        <v>5915</v>
      </c>
      <c r="J37" s="12">
        <v>8778</v>
      </c>
      <c r="K37" s="12">
        <v>8237</v>
      </c>
      <c r="L37" s="12">
        <v>8045</v>
      </c>
      <c r="N37" s="12">
        <f>E37</f>
        <v>4392</v>
      </c>
      <c r="O37" s="12">
        <f>F37</f>
        <v>4406</v>
      </c>
      <c r="P37" s="12">
        <f>G37</f>
        <v>6612</v>
      </c>
      <c r="Q37" s="12">
        <f>H37</f>
        <v>5914</v>
      </c>
      <c r="R37" s="12">
        <f>I37</f>
        <v>5915</v>
      </c>
      <c r="S37" s="12">
        <f>J37</f>
        <v>8778</v>
      </c>
      <c r="T37" s="12">
        <f>K37</f>
        <v>8237</v>
      </c>
      <c r="U37" s="12">
        <f>L37</f>
        <v>8045</v>
      </c>
    </row>
    <row r="38" spans="1:21" s="3" customFormat="1" ht="15" customHeight="1" thickTop="1" thickBot="1" x14ac:dyDescent="0.4">
      <c r="A38" s="2" t="s">
        <v>75</v>
      </c>
      <c r="B38" s="12"/>
      <c r="C38" s="12"/>
      <c r="D38" s="12"/>
      <c r="E38" s="12">
        <v>8768</v>
      </c>
      <c r="F38" s="12">
        <v>10889</v>
      </c>
      <c r="G38" s="12">
        <v>131102</v>
      </c>
      <c r="H38" s="12">
        <v>132588</v>
      </c>
      <c r="I38" s="12">
        <v>134359</v>
      </c>
      <c r="J38" s="12">
        <v>136029</v>
      </c>
      <c r="K38" s="12">
        <v>137346</v>
      </c>
      <c r="L38" s="12">
        <v>138563</v>
      </c>
      <c r="N38" s="12">
        <f>E38</f>
        <v>8768</v>
      </c>
      <c r="O38" s="12">
        <f>F38</f>
        <v>10889</v>
      </c>
      <c r="P38" s="12">
        <f>G38</f>
        <v>131102</v>
      </c>
      <c r="Q38" s="12">
        <f>H38</f>
        <v>132588</v>
      </c>
      <c r="R38" s="12">
        <f>I38</f>
        <v>134359</v>
      </c>
      <c r="S38" s="12">
        <f>J38</f>
        <v>136029</v>
      </c>
      <c r="T38" s="12">
        <f>K38</f>
        <v>137346</v>
      </c>
      <c r="U38" s="12">
        <f>L38</f>
        <v>138563</v>
      </c>
    </row>
    <row r="39" spans="1:21" s="43" customFormat="1" ht="15" customHeight="1" thickTop="1" thickBot="1" x14ac:dyDescent="0.4">
      <c r="A39" s="1" t="s">
        <v>76</v>
      </c>
      <c r="B39" s="9"/>
      <c r="C39" s="9"/>
      <c r="D39" s="9"/>
      <c r="E39" s="9">
        <f>SUM(E25:E38)</f>
        <v>1162649</v>
      </c>
      <c r="F39" s="9">
        <f>SUM(F25:F38)</f>
        <v>1195708</v>
      </c>
      <c r="G39" s="9">
        <f t="shared" ref="G39:L39" si="2">SUM(G25:G38)</f>
        <v>1989617</v>
      </c>
      <c r="H39" s="9">
        <f t="shared" si="2"/>
        <v>1987345</v>
      </c>
      <c r="I39" s="9">
        <f t="shared" si="2"/>
        <v>1960262</v>
      </c>
      <c r="J39" s="9">
        <f t="shared" si="2"/>
        <v>1942110</v>
      </c>
      <c r="K39" s="9">
        <f t="shared" si="2"/>
        <v>1842160</v>
      </c>
      <c r="L39" s="9">
        <f t="shared" si="2"/>
        <v>1808640</v>
      </c>
      <c r="N39" s="9">
        <f>SUM(N25:N38)</f>
        <v>1162649</v>
      </c>
      <c r="O39" s="9">
        <f t="shared" ref="O39:P39" si="3">SUM(O25:O38)</f>
        <v>1195708</v>
      </c>
      <c r="P39" s="9">
        <f t="shared" si="3"/>
        <v>1989617</v>
      </c>
      <c r="Q39" s="9">
        <f t="shared" ref="Q39:U39" si="4">SUM(Q25:Q38)</f>
        <v>1987345</v>
      </c>
      <c r="R39" s="9">
        <f t="shared" si="4"/>
        <v>1960262</v>
      </c>
      <c r="S39" s="9">
        <f t="shared" si="4"/>
        <v>1942110</v>
      </c>
      <c r="T39" s="9">
        <f t="shared" si="4"/>
        <v>1842160</v>
      </c>
      <c r="U39" s="9">
        <f t="shared" si="4"/>
        <v>1808640</v>
      </c>
    </row>
    <row r="40" spans="1:21" ht="6" customHeight="1" thickTop="1" thickBot="1" x14ac:dyDescent="0.3"/>
    <row r="41" spans="1:21" s="43" customFormat="1" ht="15" customHeight="1" thickTop="1" thickBot="1" x14ac:dyDescent="0.4">
      <c r="A41" s="1" t="s">
        <v>77</v>
      </c>
      <c r="B41" s="9"/>
      <c r="C41" s="9"/>
      <c r="D41" s="9"/>
      <c r="E41" s="9">
        <f t="shared" ref="E41:L41" si="5">E39+E22</f>
        <v>1305347</v>
      </c>
      <c r="F41" s="9">
        <f t="shared" si="5"/>
        <v>1578268</v>
      </c>
      <c r="G41" s="9">
        <f t="shared" si="5"/>
        <v>2366297</v>
      </c>
      <c r="H41" s="9">
        <f t="shared" si="5"/>
        <v>2454973</v>
      </c>
      <c r="I41" s="9">
        <f t="shared" si="5"/>
        <v>2402336</v>
      </c>
      <c r="J41" s="9">
        <f t="shared" si="5"/>
        <v>2312322</v>
      </c>
      <c r="K41" s="9">
        <f t="shared" si="5"/>
        <v>2310679</v>
      </c>
      <c r="L41" s="9">
        <f t="shared" si="5"/>
        <v>2277785</v>
      </c>
      <c r="N41" s="9">
        <f>N39+N22</f>
        <v>1305347</v>
      </c>
      <c r="O41" s="9">
        <f t="shared" ref="O41:U41" si="6">O39+O22</f>
        <v>1578268</v>
      </c>
      <c r="P41" s="9">
        <f t="shared" si="6"/>
        <v>2366297</v>
      </c>
      <c r="Q41" s="9">
        <f t="shared" si="6"/>
        <v>2454973</v>
      </c>
      <c r="R41" s="9">
        <f t="shared" si="6"/>
        <v>2402336</v>
      </c>
      <c r="S41" s="9">
        <f t="shared" si="6"/>
        <v>2312322</v>
      </c>
      <c r="T41" s="9">
        <f t="shared" si="6"/>
        <v>2310679</v>
      </c>
      <c r="U41" s="9">
        <f t="shared" si="6"/>
        <v>2277785</v>
      </c>
    </row>
    <row r="42" spans="1:21" ht="12.5" thickTop="1" thickBot="1" x14ac:dyDescent="0.3"/>
    <row r="43" spans="1:21" s="43" customFormat="1" ht="15" customHeight="1" thickTop="1" thickBot="1" x14ac:dyDescent="0.4">
      <c r="A43" s="51" t="s">
        <v>78</v>
      </c>
      <c r="B43" s="9"/>
      <c r="C43" s="9"/>
      <c r="D43" s="9"/>
      <c r="E43" s="9"/>
      <c r="F43" s="9"/>
      <c r="G43" s="9"/>
      <c r="H43" s="9"/>
      <c r="I43" s="9"/>
      <c r="J43" s="9"/>
      <c r="K43" s="9"/>
      <c r="L43" s="9"/>
      <c r="N43" s="9"/>
      <c r="O43" s="9"/>
      <c r="P43" s="9"/>
      <c r="Q43" s="9"/>
      <c r="R43" s="9"/>
      <c r="S43" s="9"/>
      <c r="T43" s="9"/>
      <c r="U43" s="9"/>
    </row>
    <row r="44" spans="1:21" s="43" customFormat="1" ht="15" customHeight="1" thickTop="1" thickBot="1" x14ac:dyDescent="0.4">
      <c r="A44" s="1" t="s">
        <v>53</v>
      </c>
      <c r="B44" s="9"/>
      <c r="C44" s="9"/>
      <c r="D44" s="9"/>
      <c r="E44" s="9"/>
      <c r="F44" s="9"/>
      <c r="G44" s="9"/>
      <c r="H44" s="9"/>
      <c r="I44" s="9"/>
      <c r="J44" s="9"/>
      <c r="K44" s="9"/>
      <c r="L44" s="9"/>
      <c r="N44" s="9"/>
      <c r="O44" s="9"/>
      <c r="P44" s="9"/>
      <c r="Q44" s="9"/>
      <c r="R44" s="9"/>
      <c r="S44" s="9"/>
      <c r="T44" s="9"/>
      <c r="U44" s="9"/>
    </row>
    <row r="45" spans="1:21" s="3" customFormat="1" ht="15" customHeight="1" thickTop="1" thickBot="1" x14ac:dyDescent="0.4">
      <c r="A45" s="2" t="s">
        <v>79</v>
      </c>
      <c r="B45" s="12"/>
      <c r="C45" s="12"/>
      <c r="D45" s="12"/>
      <c r="E45" s="12">
        <v>15300</v>
      </c>
      <c r="F45" s="12">
        <v>20324</v>
      </c>
      <c r="G45" s="12">
        <v>70600</v>
      </c>
      <c r="H45" s="12">
        <v>65480</v>
      </c>
      <c r="I45" s="12">
        <v>152060</v>
      </c>
      <c r="J45" s="12">
        <v>193805</v>
      </c>
      <c r="K45" s="12">
        <v>278087</v>
      </c>
      <c r="L45" s="12">
        <v>255448</v>
      </c>
      <c r="N45" s="12">
        <f>E45</f>
        <v>15300</v>
      </c>
      <c r="O45" s="12">
        <f>F45</f>
        <v>20324</v>
      </c>
      <c r="P45" s="12">
        <f>G45</f>
        <v>70600</v>
      </c>
      <c r="Q45" s="12">
        <f>H45</f>
        <v>65480</v>
      </c>
      <c r="R45" s="12">
        <f>I45</f>
        <v>152060</v>
      </c>
      <c r="S45" s="12">
        <f>J45</f>
        <v>193805</v>
      </c>
      <c r="T45" s="12">
        <f>K45</f>
        <v>278087</v>
      </c>
      <c r="U45" s="12">
        <f>L45</f>
        <v>255448</v>
      </c>
    </row>
    <row r="46" spans="1:21" s="3" customFormat="1" ht="15" customHeight="1" thickTop="1" thickBot="1" x14ac:dyDescent="0.4">
      <c r="A46" s="2" t="s">
        <v>80</v>
      </c>
      <c r="B46" s="12"/>
      <c r="C46" s="12"/>
      <c r="D46" s="12"/>
      <c r="E46" s="12">
        <v>6295</v>
      </c>
      <c r="F46" s="12">
        <v>5959</v>
      </c>
      <c r="G46" s="12">
        <v>87951</v>
      </c>
      <c r="H46" s="12">
        <v>24122</v>
      </c>
      <c r="I46" s="12">
        <v>43756</v>
      </c>
      <c r="J46" s="12">
        <v>42910</v>
      </c>
      <c r="K46" s="12">
        <v>62396</v>
      </c>
      <c r="L46" s="12">
        <v>53443</v>
      </c>
      <c r="N46" s="12">
        <f>E46</f>
        <v>6295</v>
      </c>
      <c r="O46" s="12">
        <f>F46</f>
        <v>5959</v>
      </c>
      <c r="P46" s="12">
        <f>G46</f>
        <v>87951</v>
      </c>
      <c r="Q46" s="12">
        <f>H46</f>
        <v>24122</v>
      </c>
      <c r="R46" s="12">
        <f>I46</f>
        <v>43756</v>
      </c>
      <c r="S46" s="12">
        <f>J46</f>
        <v>42910</v>
      </c>
      <c r="T46" s="12">
        <f>K46</f>
        <v>62396</v>
      </c>
      <c r="U46" s="12">
        <f>L46</f>
        <v>53443</v>
      </c>
    </row>
    <row r="47" spans="1:21" s="3" customFormat="1" ht="15" customHeight="1" thickTop="1" thickBot="1" x14ac:dyDescent="0.4">
      <c r="A47" s="2" t="s">
        <v>81</v>
      </c>
      <c r="B47" s="12"/>
      <c r="C47" s="12"/>
      <c r="D47" s="12"/>
      <c r="E47" s="12">
        <v>0</v>
      </c>
      <c r="F47" s="12">
        <v>584</v>
      </c>
      <c r="G47" s="12">
        <v>1431</v>
      </c>
      <c r="H47" s="12">
        <v>1264</v>
      </c>
      <c r="I47" s="12">
        <v>0</v>
      </c>
      <c r="J47" s="12">
        <v>0</v>
      </c>
      <c r="K47" s="12">
        <v>0</v>
      </c>
      <c r="L47" s="12">
        <v>0</v>
      </c>
      <c r="N47" s="12">
        <f>E47</f>
        <v>0</v>
      </c>
      <c r="O47" s="12">
        <f>F47</f>
        <v>584</v>
      </c>
      <c r="P47" s="12">
        <f>G47</f>
        <v>1431</v>
      </c>
      <c r="Q47" s="12">
        <f>H47</f>
        <v>1264</v>
      </c>
      <c r="R47" s="12">
        <f>I47</f>
        <v>0</v>
      </c>
      <c r="S47" s="12">
        <f>J47</f>
        <v>0</v>
      </c>
      <c r="T47" s="12">
        <f>K47</f>
        <v>0</v>
      </c>
      <c r="U47" s="12">
        <f>L47</f>
        <v>0</v>
      </c>
    </row>
    <row r="48" spans="1:21" s="3" customFormat="1" ht="15" customHeight="1" thickTop="1" thickBot="1" x14ac:dyDescent="0.4">
      <c r="A48" s="2" t="s">
        <v>199</v>
      </c>
      <c r="B48" s="12"/>
      <c r="C48" s="12"/>
      <c r="D48" s="12"/>
      <c r="E48" s="12">
        <v>636</v>
      </c>
      <c r="F48" s="12">
        <v>0</v>
      </c>
      <c r="G48" s="12">
        <v>0</v>
      </c>
      <c r="H48" s="12">
        <v>0</v>
      </c>
      <c r="I48" s="12">
        <v>1392</v>
      </c>
      <c r="J48" s="12">
        <v>1882</v>
      </c>
      <c r="K48" s="12">
        <v>1957</v>
      </c>
      <c r="L48" s="12">
        <v>2053</v>
      </c>
      <c r="N48" s="12">
        <f>E48</f>
        <v>636</v>
      </c>
      <c r="O48" s="12">
        <f>F48</f>
        <v>0</v>
      </c>
      <c r="P48" s="12">
        <f>G48</f>
        <v>0</v>
      </c>
      <c r="Q48" s="12">
        <f>H48</f>
        <v>0</v>
      </c>
      <c r="R48" s="12">
        <f>I48</f>
        <v>1392</v>
      </c>
      <c r="S48" s="12">
        <f>J48</f>
        <v>1882</v>
      </c>
      <c r="T48" s="12">
        <f>K48</f>
        <v>1957</v>
      </c>
      <c r="U48" s="12">
        <f>L48</f>
        <v>2053</v>
      </c>
    </row>
    <row r="49" spans="1:21" s="3" customFormat="1" ht="15" customHeight="1" thickTop="1" thickBot="1" x14ac:dyDescent="0.4">
      <c r="A49" s="2" t="s">
        <v>82</v>
      </c>
      <c r="B49" s="12"/>
      <c r="C49" s="12"/>
      <c r="D49" s="12"/>
      <c r="E49" s="12">
        <v>140591</v>
      </c>
      <c r="F49" s="12">
        <v>24400</v>
      </c>
      <c r="G49" s="12">
        <v>69437</v>
      </c>
      <c r="H49" s="12">
        <v>60284</v>
      </c>
      <c r="I49" s="12">
        <v>49880</v>
      </c>
      <c r="J49" s="12">
        <v>33977</v>
      </c>
      <c r="K49" s="12">
        <v>34946</v>
      </c>
      <c r="L49" s="12">
        <v>32174</v>
      </c>
      <c r="N49" s="12">
        <f>E49</f>
        <v>140591</v>
      </c>
      <c r="O49" s="12">
        <f>F49</f>
        <v>24400</v>
      </c>
      <c r="P49" s="12">
        <f>G49</f>
        <v>69437</v>
      </c>
      <c r="Q49" s="12">
        <f>H49</f>
        <v>60284</v>
      </c>
      <c r="R49" s="12">
        <f>I49</f>
        <v>49880</v>
      </c>
      <c r="S49" s="12">
        <f>J49</f>
        <v>33977</v>
      </c>
      <c r="T49" s="12">
        <f>K49</f>
        <v>34946</v>
      </c>
      <c r="U49" s="12">
        <f>L49</f>
        <v>32174</v>
      </c>
    </row>
    <row r="50" spans="1:21" s="3" customFormat="1" ht="15" customHeight="1" thickTop="1" thickBot="1" x14ac:dyDescent="0.4">
      <c r="A50" s="2" t="s">
        <v>83</v>
      </c>
      <c r="B50" s="12"/>
      <c r="C50" s="12"/>
      <c r="D50" s="12"/>
      <c r="E50" s="12">
        <v>1951</v>
      </c>
      <c r="F50" s="12">
        <v>3168</v>
      </c>
      <c r="G50" s="12">
        <v>7265</v>
      </c>
      <c r="H50" s="12">
        <v>8196</v>
      </c>
      <c r="I50" s="12">
        <v>5084</v>
      </c>
      <c r="J50" s="12">
        <v>5898</v>
      </c>
      <c r="K50" s="12">
        <v>7138</v>
      </c>
      <c r="L50" s="12">
        <v>7850</v>
      </c>
      <c r="N50" s="12">
        <f>E50</f>
        <v>1951</v>
      </c>
      <c r="O50" s="12">
        <f>F50</f>
        <v>3168</v>
      </c>
      <c r="P50" s="12">
        <f>G50</f>
        <v>7265</v>
      </c>
      <c r="Q50" s="12">
        <f>H50</f>
        <v>8196</v>
      </c>
      <c r="R50" s="12">
        <f>I50</f>
        <v>5084</v>
      </c>
      <c r="S50" s="12">
        <f>J50</f>
        <v>5898</v>
      </c>
      <c r="T50" s="12">
        <f>K50</f>
        <v>7138</v>
      </c>
      <c r="U50" s="12">
        <f>L50</f>
        <v>7850</v>
      </c>
    </row>
    <row r="51" spans="1:21" s="3" customFormat="1" ht="15" customHeight="1" thickTop="1" thickBot="1" x14ac:dyDescent="0.4">
      <c r="A51" s="2" t="s">
        <v>84</v>
      </c>
      <c r="B51" s="12"/>
      <c r="C51" s="12"/>
      <c r="D51" s="12"/>
      <c r="E51" s="12">
        <v>280</v>
      </c>
      <c r="F51" s="12">
        <v>3972</v>
      </c>
      <c r="G51" s="12">
        <v>2428</v>
      </c>
      <c r="H51" s="12">
        <v>1783</v>
      </c>
      <c r="I51" s="12">
        <v>1136</v>
      </c>
      <c r="J51" s="12">
        <v>8245</v>
      </c>
      <c r="K51" s="12">
        <v>677</v>
      </c>
      <c r="L51" s="12">
        <v>794</v>
      </c>
      <c r="N51" s="12">
        <f>E51</f>
        <v>280</v>
      </c>
      <c r="O51" s="12">
        <f>F51</f>
        <v>3972</v>
      </c>
      <c r="P51" s="12">
        <f>G51</f>
        <v>2428</v>
      </c>
      <c r="Q51" s="12">
        <f>H51</f>
        <v>1783</v>
      </c>
      <c r="R51" s="12">
        <f>I51</f>
        <v>1136</v>
      </c>
      <c r="S51" s="12">
        <f>J51</f>
        <v>8245</v>
      </c>
      <c r="T51" s="12">
        <f>K51</f>
        <v>677</v>
      </c>
      <c r="U51" s="12">
        <f>L51</f>
        <v>794</v>
      </c>
    </row>
    <row r="52" spans="1:21" s="3" customFormat="1" ht="15" customHeight="1" thickTop="1" thickBot="1" x14ac:dyDescent="0.4">
      <c r="A52" s="2" t="s">
        <v>85</v>
      </c>
      <c r="B52" s="12"/>
      <c r="C52" s="12"/>
      <c r="D52" s="12"/>
      <c r="E52" s="12">
        <v>307</v>
      </c>
      <c r="F52" s="12">
        <v>302</v>
      </c>
      <c r="G52" s="12">
        <v>48156</v>
      </c>
      <c r="H52" s="12">
        <v>56973</v>
      </c>
      <c r="I52" s="12">
        <v>58754</v>
      </c>
      <c r="J52" s="12">
        <v>52794</v>
      </c>
      <c r="K52" s="12">
        <v>51601</v>
      </c>
      <c r="L52" s="12">
        <v>50213</v>
      </c>
      <c r="N52" s="12">
        <f>E52</f>
        <v>307</v>
      </c>
      <c r="O52" s="12">
        <f>F52</f>
        <v>302</v>
      </c>
      <c r="P52" s="12">
        <f>G52</f>
        <v>48156</v>
      </c>
      <c r="Q52" s="12">
        <f>H52</f>
        <v>56973</v>
      </c>
      <c r="R52" s="12">
        <f>I52</f>
        <v>58754</v>
      </c>
      <c r="S52" s="12">
        <f>J52</f>
        <v>52794</v>
      </c>
      <c r="T52" s="12">
        <f>K52</f>
        <v>51601</v>
      </c>
      <c r="U52" s="12">
        <f>L52</f>
        <v>50213</v>
      </c>
    </row>
    <row r="53" spans="1:21" s="3" customFormat="1" ht="15" customHeight="1" thickTop="1" thickBot="1" x14ac:dyDescent="0.4">
      <c r="A53" s="2" t="s">
        <v>86</v>
      </c>
      <c r="B53" s="12"/>
      <c r="C53" s="12"/>
      <c r="D53" s="12"/>
      <c r="E53" s="12">
        <v>0</v>
      </c>
      <c r="F53" s="12">
        <v>0</v>
      </c>
      <c r="G53" s="12">
        <v>0</v>
      </c>
      <c r="H53" s="12">
        <v>0</v>
      </c>
      <c r="I53" s="12">
        <v>0</v>
      </c>
      <c r="J53" s="12">
        <v>0</v>
      </c>
      <c r="K53" s="12">
        <v>0</v>
      </c>
      <c r="L53" s="12">
        <v>0</v>
      </c>
      <c r="N53" s="12">
        <f>E53</f>
        <v>0</v>
      </c>
      <c r="O53" s="12">
        <f>F53</f>
        <v>0</v>
      </c>
      <c r="P53" s="12">
        <f>G53</f>
        <v>0</v>
      </c>
      <c r="Q53" s="12">
        <f>H53</f>
        <v>0</v>
      </c>
      <c r="R53" s="12">
        <f>I53</f>
        <v>0</v>
      </c>
      <c r="S53" s="12">
        <f>J53</f>
        <v>0</v>
      </c>
      <c r="T53" s="12">
        <f>K53</f>
        <v>0</v>
      </c>
      <c r="U53" s="12">
        <f>L53</f>
        <v>0</v>
      </c>
    </row>
    <row r="54" spans="1:21" s="3" customFormat="1" ht="15" customHeight="1" thickTop="1" thickBot="1" x14ac:dyDescent="0.4">
      <c r="A54" s="2" t="s">
        <v>87</v>
      </c>
      <c r="B54" s="12"/>
      <c r="C54" s="12"/>
      <c r="D54" s="12"/>
      <c r="E54" s="12">
        <v>2307</v>
      </c>
      <c r="F54" s="12">
        <v>3241</v>
      </c>
      <c r="G54" s="12">
        <v>2876</v>
      </c>
      <c r="H54" s="12">
        <v>5052</v>
      </c>
      <c r="I54" s="12">
        <v>3262</v>
      </c>
      <c r="J54" s="12">
        <v>4495</v>
      </c>
      <c r="K54" s="12">
        <v>3585</v>
      </c>
      <c r="L54" s="12">
        <v>1632</v>
      </c>
      <c r="N54" s="12">
        <f>E54</f>
        <v>2307</v>
      </c>
      <c r="O54" s="12">
        <f>F54</f>
        <v>3241</v>
      </c>
      <c r="P54" s="12">
        <f>G54</f>
        <v>2876</v>
      </c>
      <c r="Q54" s="12">
        <f>H54</f>
        <v>5052</v>
      </c>
      <c r="R54" s="12">
        <f>I54</f>
        <v>3262</v>
      </c>
      <c r="S54" s="12">
        <f>J54</f>
        <v>4495</v>
      </c>
      <c r="T54" s="12">
        <f>K54</f>
        <v>3585</v>
      </c>
      <c r="U54" s="12">
        <f>L54</f>
        <v>1632</v>
      </c>
    </row>
    <row r="55" spans="1:21" s="3" customFormat="1" ht="15" customHeight="1" thickTop="1" thickBot="1" x14ac:dyDescent="0.4">
      <c r="A55" s="2" t="s">
        <v>88</v>
      </c>
      <c r="B55" s="12"/>
      <c r="C55" s="12"/>
      <c r="D55" s="12"/>
      <c r="E55" s="12">
        <v>15861</v>
      </c>
      <c r="F55" s="12">
        <v>15861</v>
      </c>
      <c r="G55" s="12">
        <v>15861</v>
      </c>
      <c r="H55" s="12">
        <v>0</v>
      </c>
      <c r="I55" s="12">
        <v>0</v>
      </c>
      <c r="J55" s="12">
        <v>0</v>
      </c>
      <c r="K55" s="12">
        <v>0</v>
      </c>
      <c r="L55" s="12">
        <v>0</v>
      </c>
      <c r="N55" s="12">
        <f>E55</f>
        <v>15861</v>
      </c>
      <c r="O55" s="12">
        <f>F55</f>
        <v>15861</v>
      </c>
      <c r="P55" s="12">
        <f>G55</f>
        <v>15861</v>
      </c>
      <c r="Q55" s="12">
        <f>H55</f>
        <v>0</v>
      </c>
      <c r="R55" s="12">
        <f>I55</f>
        <v>0</v>
      </c>
      <c r="S55" s="12">
        <f>J55</f>
        <v>0</v>
      </c>
      <c r="T55" s="12">
        <f>K55</f>
        <v>0</v>
      </c>
      <c r="U55" s="12">
        <f>L55</f>
        <v>0</v>
      </c>
    </row>
    <row r="56" spans="1:21" s="3" customFormat="1" ht="15" customHeight="1" thickTop="1" thickBot="1" x14ac:dyDescent="0.4">
      <c r="A56" s="2" t="s">
        <v>89</v>
      </c>
      <c r="B56" s="12"/>
      <c r="C56" s="12"/>
      <c r="D56" s="12"/>
      <c r="E56" s="12">
        <v>9356</v>
      </c>
      <c r="F56" s="12">
        <v>14734</v>
      </c>
      <c r="G56" s="12">
        <v>14800</v>
      </c>
      <c r="H56" s="12">
        <v>3985</v>
      </c>
      <c r="I56" s="12">
        <v>20940</v>
      </c>
      <c r="J56" s="12">
        <v>14276</v>
      </c>
      <c r="K56" s="12">
        <v>9427</v>
      </c>
      <c r="L56" s="12">
        <v>9566</v>
      </c>
      <c r="N56" s="12">
        <f>E56</f>
        <v>9356</v>
      </c>
      <c r="O56" s="12">
        <f>F56</f>
        <v>14734</v>
      </c>
      <c r="P56" s="12">
        <f>G56</f>
        <v>14800</v>
      </c>
      <c r="Q56" s="12">
        <f>H56</f>
        <v>3985</v>
      </c>
      <c r="R56" s="12">
        <f>I56</f>
        <v>20940</v>
      </c>
      <c r="S56" s="12">
        <f>J56</f>
        <v>14276</v>
      </c>
      <c r="T56" s="12">
        <f>K56</f>
        <v>9427</v>
      </c>
      <c r="U56" s="12">
        <f>L56</f>
        <v>9566</v>
      </c>
    </row>
    <row r="57" spans="1:21" s="43" customFormat="1" ht="15" customHeight="1" thickTop="1" thickBot="1" x14ac:dyDescent="0.4">
      <c r="A57" s="1" t="s">
        <v>90</v>
      </c>
      <c r="B57" s="9"/>
      <c r="C57" s="9"/>
      <c r="D57" s="9"/>
      <c r="E57" s="9">
        <f>SUM(E45:E56)</f>
        <v>192884</v>
      </c>
      <c r="F57" s="9">
        <f>SUM(F45:F56)</f>
        <v>92545</v>
      </c>
      <c r="G57" s="9">
        <f t="shared" ref="G57:L57" si="7">SUM(G45:G56)</f>
        <v>320805</v>
      </c>
      <c r="H57" s="9">
        <f t="shared" si="7"/>
        <v>227139</v>
      </c>
      <c r="I57" s="9">
        <f t="shared" si="7"/>
        <v>336264</v>
      </c>
      <c r="J57" s="9">
        <f>SUM(J45:J56)</f>
        <v>358282</v>
      </c>
      <c r="K57" s="9">
        <f t="shared" si="7"/>
        <v>449814</v>
      </c>
      <c r="L57" s="9">
        <f t="shared" si="7"/>
        <v>413173</v>
      </c>
      <c r="N57" s="9">
        <f t="shared" ref="N57:T57" si="8">SUM(N45:N56)</f>
        <v>192884</v>
      </c>
      <c r="O57" s="9">
        <f t="shared" si="8"/>
        <v>92545</v>
      </c>
      <c r="P57" s="9">
        <f t="shared" si="8"/>
        <v>320805</v>
      </c>
      <c r="Q57" s="9">
        <f t="shared" si="8"/>
        <v>227139</v>
      </c>
      <c r="R57" s="9">
        <f t="shared" si="8"/>
        <v>336264</v>
      </c>
      <c r="S57" s="9">
        <f t="shared" si="8"/>
        <v>358282</v>
      </c>
      <c r="T57" s="9">
        <f t="shared" si="8"/>
        <v>449814</v>
      </c>
      <c r="U57" s="9">
        <f t="shared" ref="U57" si="9">SUM(U45:U56)</f>
        <v>413173</v>
      </c>
    </row>
    <row r="58" spans="1:21" ht="6" customHeight="1" thickTop="1" thickBot="1" x14ac:dyDescent="0.3"/>
    <row r="59" spans="1:21" s="43" customFormat="1" ht="15" customHeight="1" thickTop="1" thickBot="1" x14ac:dyDescent="0.4">
      <c r="A59" s="1" t="s">
        <v>65</v>
      </c>
      <c r="B59" s="9"/>
      <c r="C59" s="9"/>
      <c r="D59" s="9"/>
      <c r="E59" s="9"/>
      <c r="F59" s="9"/>
      <c r="G59" s="9"/>
      <c r="H59" s="9"/>
      <c r="I59" s="9"/>
      <c r="J59" s="9"/>
      <c r="K59" s="9"/>
      <c r="L59" s="9"/>
      <c r="N59" s="9"/>
      <c r="O59" s="9"/>
      <c r="P59" s="9"/>
      <c r="Q59" s="9"/>
      <c r="R59" s="9"/>
      <c r="S59" s="9"/>
      <c r="T59" s="9"/>
      <c r="U59" s="9"/>
    </row>
    <row r="60" spans="1:21" s="3" customFormat="1" ht="15" customHeight="1" thickTop="1" thickBot="1" x14ac:dyDescent="0.4">
      <c r="A60" s="2" t="s">
        <v>79</v>
      </c>
      <c r="B60" s="12"/>
      <c r="C60" s="12"/>
      <c r="D60" s="12"/>
      <c r="E60" s="12">
        <v>256057</v>
      </c>
      <c r="F60" s="12">
        <v>527240</v>
      </c>
      <c r="G60" s="12">
        <v>560841</v>
      </c>
      <c r="H60" s="12">
        <v>471309</v>
      </c>
      <c r="I60" s="12">
        <v>373348</v>
      </c>
      <c r="J60" s="12">
        <v>350373</v>
      </c>
      <c r="K60" s="12">
        <v>286748</v>
      </c>
      <c r="L60" s="12">
        <v>307221</v>
      </c>
      <c r="N60" s="12">
        <f>E60</f>
        <v>256057</v>
      </c>
      <c r="O60" s="12">
        <f>F60</f>
        <v>527240</v>
      </c>
      <c r="P60" s="12">
        <f>G60</f>
        <v>560841</v>
      </c>
      <c r="Q60" s="12">
        <f>H60</f>
        <v>471309</v>
      </c>
      <c r="R60" s="12">
        <f>I60</f>
        <v>373348</v>
      </c>
      <c r="S60" s="12">
        <f>J60</f>
        <v>350373</v>
      </c>
      <c r="T60" s="12">
        <f>K60</f>
        <v>286748</v>
      </c>
      <c r="U60" s="12">
        <f>L60</f>
        <v>307221</v>
      </c>
    </row>
    <row r="61" spans="1:21" s="3" customFormat="1" ht="15" customHeight="1" thickTop="1" thickBot="1" x14ac:dyDescent="0.4">
      <c r="A61" s="2" t="s">
        <v>80</v>
      </c>
      <c r="B61" s="12"/>
      <c r="C61" s="12"/>
      <c r="D61" s="12"/>
      <c r="E61" s="12">
        <v>158954</v>
      </c>
      <c r="F61" s="12">
        <v>159029</v>
      </c>
      <c r="G61" s="12">
        <v>443988</v>
      </c>
      <c r="H61" s="12">
        <v>745226</v>
      </c>
      <c r="I61" s="12">
        <v>735565</v>
      </c>
      <c r="J61" s="12">
        <v>725879</v>
      </c>
      <c r="K61" s="12">
        <v>716194</v>
      </c>
      <c r="L61" s="12">
        <v>706508</v>
      </c>
      <c r="N61" s="12">
        <f>E61</f>
        <v>158954</v>
      </c>
      <c r="O61" s="12">
        <f>F61</f>
        <v>159029</v>
      </c>
      <c r="P61" s="12">
        <f>G61</f>
        <v>443988</v>
      </c>
      <c r="Q61" s="12">
        <f>H61</f>
        <v>745226</v>
      </c>
      <c r="R61" s="12">
        <f>I61</f>
        <v>735565</v>
      </c>
      <c r="S61" s="12">
        <f>J61</f>
        <v>725879</v>
      </c>
      <c r="T61" s="12">
        <f>K61</f>
        <v>716194</v>
      </c>
      <c r="U61" s="12">
        <f>L61</f>
        <v>706508</v>
      </c>
    </row>
    <row r="62" spans="1:21" s="3" customFormat="1" ht="15" customHeight="1" thickTop="1" thickBot="1" x14ac:dyDescent="0.4">
      <c r="A62" s="2" t="s">
        <v>81</v>
      </c>
      <c r="B62" s="12"/>
      <c r="C62" s="12"/>
      <c r="D62" s="12"/>
      <c r="E62" s="12">
        <v>0</v>
      </c>
      <c r="F62" s="12">
        <v>3982</v>
      </c>
      <c r="G62" s="12">
        <v>5502</v>
      </c>
      <c r="H62" s="12">
        <v>4984</v>
      </c>
      <c r="I62" s="12">
        <v>3535</v>
      </c>
      <c r="J62" s="12">
        <v>0</v>
      </c>
      <c r="K62" s="12">
        <v>0</v>
      </c>
      <c r="L62" s="12">
        <v>0</v>
      </c>
      <c r="N62" s="12">
        <f>E62</f>
        <v>0</v>
      </c>
      <c r="O62" s="12">
        <f>F62</f>
        <v>3982</v>
      </c>
      <c r="P62" s="12">
        <f>G62</f>
        <v>5502</v>
      </c>
      <c r="Q62" s="12">
        <f>H62</f>
        <v>4984</v>
      </c>
      <c r="R62" s="12">
        <f>I62</f>
        <v>3535</v>
      </c>
      <c r="S62" s="12">
        <f>J62</f>
        <v>0</v>
      </c>
      <c r="T62" s="12">
        <f>K62</f>
        <v>0</v>
      </c>
      <c r="U62" s="12">
        <f>L62</f>
        <v>0</v>
      </c>
    </row>
    <row r="63" spans="1:21" s="3" customFormat="1" ht="15" customHeight="1" thickTop="1" thickBot="1" x14ac:dyDescent="0.4">
      <c r="A63" s="2" t="s">
        <v>199</v>
      </c>
      <c r="B63" s="12"/>
      <c r="C63" s="12"/>
      <c r="D63" s="12"/>
      <c r="E63" s="12">
        <v>3886</v>
      </c>
      <c r="F63" s="12">
        <v>0</v>
      </c>
      <c r="G63" s="12">
        <v>0</v>
      </c>
      <c r="H63" s="12">
        <v>0</v>
      </c>
      <c r="I63" s="12">
        <v>1392</v>
      </c>
      <c r="J63" s="12">
        <v>7296</v>
      </c>
      <c r="K63" s="12">
        <v>6791</v>
      </c>
      <c r="L63" s="12">
        <v>6591</v>
      </c>
      <c r="N63" s="12">
        <f>E63</f>
        <v>3886</v>
      </c>
      <c r="O63" s="12">
        <f>F63</f>
        <v>0</v>
      </c>
      <c r="P63" s="12">
        <f>G63</f>
        <v>0</v>
      </c>
      <c r="Q63" s="12">
        <f>H63</f>
        <v>0</v>
      </c>
      <c r="R63" s="12">
        <f>I63</f>
        <v>1392</v>
      </c>
      <c r="S63" s="12">
        <f>J63</f>
        <v>7296</v>
      </c>
      <c r="T63" s="12">
        <f>K63</f>
        <v>6791</v>
      </c>
      <c r="U63" s="12">
        <f>L63</f>
        <v>6591</v>
      </c>
    </row>
    <row r="64" spans="1:21" s="3" customFormat="1" ht="15" customHeight="1" thickTop="1" thickBot="1" x14ac:dyDescent="0.4">
      <c r="A64" s="2" t="s">
        <v>62</v>
      </c>
      <c r="B64" s="12"/>
      <c r="C64" s="12"/>
      <c r="D64" s="12"/>
      <c r="E64" s="12">
        <v>6184</v>
      </c>
      <c r="F64" s="12">
        <v>8442</v>
      </c>
      <c r="G64" s="12">
        <v>16413</v>
      </c>
      <c r="H64" s="12">
        <v>18385</v>
      </c>
      <c r="I64" s="12">
        <v>4953</v>
      </c>
      <c r="J64" s="12">
        <v>1685</v>
      </c>
      <c r="K64" s="12">
        <v>0</v>
      </c>
      <c r="L64" s="12">
        <v>0</v>
      </c>
      <c r="N64" s="12">
        <f>E64</f>
        <v>6184</v>
      </c>
      <c r="O64" s="12">
        <f>F64</f>
        <v>8442</v>
      </c>
      <c r="P64" s="12">
        <f>G64</f>
        <v>16413</v>
      </c>
      <c r="Q64" s="12">
        <f>H64</f>
        <v>18385</v>
      </c>
      <c r="R64" s="12">
        <f>I64</f>
        <v>4953</v>
      </c>
      <c r="S64" s="12">
        <f>J64</f>
        <v>1685</v>
      </c>
      <c r="T64" s="12">
        <f>K64</f>
        <v>0</v>
      </c>
      <c r="U64" s="12">
        <f>L64</f>
        <v>0</v>
      </c>
    </row>
    <row r="65" spans="1:21" s="3" customFormat="1" ht="15" customHeight="1" thickTop="1" thickBot="1" x14ac:dyDescent="0.4">
      <c r="A65" s="2" t="s">
        <v>68</v>
      </c>
      <c r="B65" s="12"/>
      <c r="C65" s="12"/>
      <c r="D65" s="12"/>
      <c r="E65" s="12">
        <v>76785</v>
      </c>
      <c r="F65" s="12">
        <v>86874</v>
      </c>
      <c r="G65" s="12">
        <v>134032</v>
      </c>
      <c r="H65" s="12">
        <v>146007</v>
      </c>
      <c r="I65" s="12">
        <v>155148</v>
      </c>
      <c r="J65" s="12">
        <v>158998</v>
      </c>
      <c r="K65" s="12">
        <v>157942</v>
      </c>
      <c r="L65" s="12">
        <v>158389</v>
      </c>
      <c r="N65" s="12">
        <f>E65</f>
        <v>76785</v>
      </c>
      <c r="O65" s="12">
        <f>F65</f>
        <v>86874</v>
      </c>
      <c r="P65" s="12">
        <f>G65</f>
        <v>134032</v>
      </c>
      <c r="Q65" s="12">
        <f>H65</f>
        <v>146007</v>
      </c>
      <c r="R65" s="12">
        <f>I65</f>
        <v>155148</v>
      </c>
      <c r="S65" s="12">
        <f>J65</f>
        <v>158998</v>
      </c>
      <c r="T65" s="12">
        <f>K65</f>
        <v>157942</v>
      </c>
      <c r="U65" s="12">
        <f>L65</f>
        <v>158389</v>
      </c>
    </row>
    <row r="66" spans="1:21" s="3" customFormat="1" ht="15" customHeight="1" thickTop="1" thickBot="1" x14ac:dyDescent="0.4">
      <c r="A66" s="2" t="s">
        <v>84</v>
      </c>
      <c r="B66" s="12"/>
      <c r="C66" s="12"/>
      <c r="D66" s="12"/>
      <c r="E66" s="12">
        <v>0</v>
      </c>
      <c r="F66" s="12"/>
      <c r="G66" s="12">
        <v>0</v>
      </c>
      <c r="H66" s="12"/>
      <c r="I66" s="12">
        <v>0</v>
      </c>
      <c r="J66" s="12">
        <v>0</v>
      </c>
      <c r="K66" s="12">
        <v>0</v>
      </c>
      <c r="L66" s="12">
        <v>0</v>
      </c>
      <c r="N66" s="12">
        <f>E66</f>
        <v>0</v>
      </c>
      <c r="O66" s="12">
        <f>F66</f>
        <v>0</v>
      </c>
      <c r="P66" s="12">
        <f>G66</f>
        <v>0</v>
      </c>
      <c r="Q66" s="12">
        <f>H66</f>
        <v>0</v>
      </c>
      <c r="R66" s="12">
        <f>I66</f>
        <v>0</v>
      </c>
      <c r="S66" s="12">
        <f>J66</f>
        <v>0</v>
      </c>
      <c r="T66" s="12">
        <f>K66</f>
        <v>0</v>
      </c>
      <c r="U66" s="12">
        <f>L66</f>
        <v>0</v>
      </c>
    </row>
    <row r="67" spans="1:21" s="3" customFormat="1" ht="15" customHeight="1" thickTop="1" thickBot="1" x14ac:dyDescent="0.4">
      <c r="A67" s="2" t="s">
        <v>85</v>
      </c>
      <c r="B67" s="12"/>
      <c r="C67" s="12"/>
      <c r="D67" s="12"/>
      <c r="E67" s="12">
        <v>323</v>
      </c>
      <c r="F67" s="12">
        <v>231</v>
      </c>
      <c r="G67" s="12">
        <v>130114</v>
      </c>
      <c r="H67" s="12">
        <v>118216</v>
      </c>
      <c r="I67" s="12">
        <v>110758</v>
      </c>
      <c r="J67" s="12">
        <v>108081</v>
      </c>
      <c r="K67" s="12">
        <v>96265</v>
      </c>
      <c r="L67" s="12">
        <v>84460</v>
      </c>
      <c r="N67" s="12">
        <f>E67</f>
        <v>323</v>
      </c>
      <c r="O67" s="12">
        <f>F67</f>
        <v>231</v>
      </c>
      <c r="P67" s="12">
        <f>G67</f>
        <v>130114</v>
      </c>
      <c r="Q67" s="12">
        <f>H67</f>
        <v>118216</v>
      </c>
      <c r="R67" s="12">
        <f>I67</f>
        <v>110758</v>
      </c>
      <c r="S67" s="12">
        <f>J67</f>
        <v>108081</v>
      </c>
      <c r="T67" s="12">
        <f>K67</f>
        <v>96265</v>
      </c>
      <c r="U67" s="12">
        <f>L67</f>
        <v>84460</v>
      </c>
    </row>
    <row r="68" spans="1:21" s="3" customFormat="1" ht="15" customHeight="1" thickTop="1" thickBot="1" x14ac:dyDescent="0.4">
      <c r="A68" s="2" t="s">
        <v>49</v>
      </c>
      <c r="B68" s="12"/>
      <c r="C68" s="12"/>
      <c r="D68" s="12"/>
      <c r="E68" s="12">
        <v>37</v>
      </c>
      <c r="F68" s="12">
        <v>91</v>
      </c>
      <c r="G68" s="12">
        <v>1852</v>
      </c>
      <c r="H68" s="12">
        <v>1745</v>
      </c>
      <c r="I68" s="12">
        <v>1782</v>
      </c>
      <c r="J68" s="12">
        <v>1832</v>
      </c>
      <c r="K68" s="12">
        <v>1894</v>
      </c>
      <c r="L68" s="12">
        <v>2062</v>
      </c>
      <c r="N68" s="12">
        <f>E68</f>
        <v>37</v>
      </c>
      <c r="O68" s="12">
        <f>F68</f>
        <v>91</v>
      </c>
      <c r="P68" s="12">
        <f>G68</f>
        <v>1852</v>
      </c>
      <c r="Q68" s="12">
        <f>H68</f>
        <v>1745</v>
      </c>
      <c r="R68" s="12">
        <f>I68</f>
        <v>1782</v>
      </c>
      <c r="S68" s="12">
        <f>J68</f>
        <v>1832</v>
      </c>
      <c r="T68" s="12">
        <f>K68</f>
        <v>1894</v>
      </c>
      <c r="U68" s="12">
        <f>L68</f>
        <v>2062</v>
      </c>
    </row>
    <row r="69" spans="1:21" s="3" customFormat="1" ht="15" customHeight="1" thickTop="1" thickBot="1" x14ac:dyDescent="0.4">
      <c r="A69" s="2" t="s">
        <v>200</v>
      </c>
      <c r="B69" s="12"/>
      <c r="C69" s="12"/>
      <c r="D69" s="12"/>
      <c r="E69" s="12">
        <v>0</v>
      </c>
      <c r="F69" s="12">
        <v>70151</v>
      </c>
      <c r="G69" s="12">
        <v>89</v>
      </c>
      <c r="H69" s="12"/>
      <c r="I69" s="12">
        <v>0</v>
      </c>
      <c r="J69" s="12">
        <v>315</v>
      </c>
      <c r="K69" s="12">
        <v>254</v>
      </c>
      <c r="L69" s="12">
        <v>341</v>
      </c>
      <c r="N69" s="12">
        <f>E69</f>
        <v>0</v>
      </c>
      <c r="O69" s="12">
        <f>F69</f>
        <v>70151</v>
      </c>
      <c r="P69" s="12">
        <f>G69</f>
        <v>89</v>
      </c>
      <c r="Q69" s="12">
        <f>H69</f>
        <v>0</v>
      </c>
      <c r="R69" s="12">
        <f>I69</f>
        <v>0</v>
      </c>
      <c r="S69" s="12">
        <f>J69</f>
        <v>315</v>
      </c>
      <c r="T69" s="12">
        <f>K69</f>
        <v>254</v>
      </c>
      <c r="U69" s="12">
        <f>L69</f>
        <v>341</v>
      </c>
    </row>
    <row r="70" spans="1:21" s="43" customFormat="1" ht="15" customHeight="1" thickTop="1" thickBot="1" x14ac:dyDescent="0.4">
      <c r="A70" s="1" t="s">
        <v>91</v>
      </c>
      <c r="B70" s="9"/>
      <c r="C70" s="9"/>
      <c r="D70" s="9"/>
      <c r="E70" s="9">
        <f t="shared" ref="E70:L70" si="10">SUM(E60:E69)</f>
        <v>502226</v>
      </c>
      <c r="F70" s="9">
        <f t="shared" si="10"/>
        <v>856040</v>
      </c>
      <c r="G70" s="9">
        <f t="shared" si="10"/>
        <v>1292831</v>
      </c>
      <c r="H70" s="9">
        <f t="shared" si="10"/>
        <v>1505872</v>
      </c>
      <c r="I70" s="9">
        <f t="shared" si="10"/>
        <v>1386481</v>
      </c>
      <c r="J70" s="9">
        <f t="shared" si="10"/>
        <v>1354459</v>
      </c>
      <c r="K70" s="9">
        <f t="shared" si="10"/>
        <v>1266088</v>
      </c>
      <c r="L70" s="9">
        <f t="shared" si="10"/>
        <v>1265572</v>
      </c>
      <c r="N70" s="9">
        <f t="shared" ref="N70:U70" si="11">SUM(N60:N69)</f>
        <v>502226</v>
      </c>
      <c r="O70" s="9">
        <f t="shared" si="11"/>
        <v>856040</v>
      </c>
      <c r="P70" s="9">
        <f t="shared" si="11"/>
        <v>1292831</v>
      </c>
      <c r="Q70" s="9">
        <f t="shared" si="11"/>
        <v>1505872</v>
      </c>
      <c r="R70" s="9">
        <f t="shared" si="11"/>
        <v>1386481</v>
      </c>
      <c r="S70" s="9">
        <f t="shared" si="11"/>
        <v>1354459</v>
      </c>
      <c r="T70" s="9">
        <f t="shared" si="11"/>
        <v>1266088</v>
      </c>
      <c r="U70" s="9">
        <f t="shared" si="11"/>
        <v>1265572</v>
      </c>
    </row>
    <row r="71" spans="1:21" ht="6" customHeight="1" thickTop="1" thickBot="1" x14ac:dyDescent="0.3"/>
    <row r="72" spans="1:21" s="43" customFormat="1" ht="15" customHeight="1" thickTop="1" thickBot="1" x14ac:dyDescent="0.4">
      <c r="A72" s="1" t="s">
        <v>92</v>
      </c>
      <c r="B72" s="9"/>
      <c r="C72" s="9"/>
      <c r="D72" s="9"/>
      <c r="E72" s="9"/>
      <c r="F72" s="9"/>
      <c r="G72" s="9"/>
      <c r="H72" s="9"/>
      <c r="I72" s="9"/>
      <c r="J72" s="9"/>
      <c r="K72" s="9"/>
      <c r="L72" s="9"/>
      <c r="N72" s="9"/>
      <c r="O72" s="9"/>
      <c r="P72" s="9"/>
      <c r="Q72" s="9"/>
      <c r="R72" s="9"/>
      <c r="S72" s="9"/>
      <c r="T72" s="9"/>
      <c r="U72" s="9"/>
    </row>
    <row r="73" spans="1:21" s="3" customFormat="1" ht="15" customHeight="1" thickTop="1" thickBot="1" x14ac:dyDescent="0.4">
      <c r="A73" s="2" t="s">
        <v>93</v>
      </c>
      <c r="B73" s="12"/>
      <c r="C73" s="12"/>
      <c r="D73" s="12"/>
      <c r="E73" s="12">
        <v>478986</v>
      </c>
      <c r="F73" s="12">
        <v>478986</v>
      </c>
      <c r="G73" s="12">
        <v>578986</v>
      </c>
      <c r="H73" s="12">
        <v>578986</v>
      </c>
      <c r="I73" s="12">
        <v>578986</v>
      </c>
      <c r="J73" s="12">
        <v>578986</v>
      </c>
      <c r="K73" s="12">
        <v>578986</v>
      </c>
      <c r="L73" s="12">
        <v>578986</v>
      </c>
      <c r="N73" s="12">
        <f>E73</f>
        <v>478986</v>
      </c>
      <c r="O73" s="12">
        <f>F73</f>
        <v>478986</v>
      </c>
      <c r="P73" s="12">
        <f>G73</f>
        <v>578986</v>
      </c>
      <c r="Q73" s="12">
        <f>H73</f>
        <v>578986</v>
      </c>
      <c r="R73" s="12">
        <f>I73</f>
        <v>578986</v>
      </c>
      <c r="S73" s="12">
        <f>J73</f>
        <v>578986</v>
      </c>
      <c r="T73" s="12">
        <f>K73</f>
        <v>578986</v>
      </c>
      <c r="U73" s="12">
        <f>L73</f>
        <v>578986</v>
      </c>
    </row>
    <row r="74" spans="1:21" s="3" customFormat="1" ht="15" customHeight="1" thickTop="1" thickBot="1" x14ac:dyDescent="0.4">
      <c r="A74" s="2" t="s">
        <v>94</v>
      </c>
      <c r="B74" s="12"/>
      <c r="C74" s="12"/>
      <c r="D74" s="12"/>
      <c r="E74" s="12">
        <v>2</v>
      </c>
      <c r="F74" s="12">
        <v>2</v>
      </c>
      <c r="G74" s="12">
        <v>2</v>
      </c>
      <c r="H74" s="12">
        <v>2</v>
      </c>
      <c r="I74" s="12">
        <v>2</v>
      </c>
      <c r="J74" s="12">
        <v>2</v>
      </c>
      <c r="K74" s="12">
        <v>2</v>
      </c>
      <c r="L74" s="12">
        <v>2</v>
      </c>
      <c r="N74" s="12">
        <f>E74</f>
        <v>2</v>
      </c>
      <c r="O74" s="12">
        <f>F74</f>
        <v>2</v>
      </c>
      <c r="P74" s="12">
        <f>G74</f>
        <v>2</v>
      </c>
      <c r="Q74" s="12">
        <f>H74</f>
        <v>2</v>
      </c>
      <c r="R74" s="12">
        <f>I74</f>
        <v>2</v>
      </c>
      <c r="S74" s="12">
        <f>J74</f>
        <v>2</v>
      </c>
      <c r="T74" s="12">
        <f>K74</f>
        <v>2</v>
      </c>
      <c r="U74" s="12">
        <f>L74</f>
        <v>2</v>
      </c>
    </row>
    <row r="75" spans="1:21" s="3" customFormat="1" ht="15" customHeight="1" thickTop="1" thickBot="1" x14ac:dyDescent="0.4">
      <c r="A75" s="2" t="s">
        <v>95</v>
      </c>
      <c r="B75" s="12"/>
      <c r="C75" s="12"/>
      <c r="D75" s="12"/>
      <c r="E75" s="12"/>
      <c r="F75" s="12"/>
      <c r="G75" s="12">
        <v>135171</v>
      </c>
      <c r="H75" s="12"/>
      <c r="I75" s="12"/>
      <c r="J75" s="12"/>
      <c r="K75" s="12"/>
      <c r="L75" s="12"/>
      <c r="N75" s="12">
        <f>E75</f>
        <v>0</v>
      </c>
      <c r="O75" s="12">
        <f>F75</f>
        <v>0</v>
      </c>
      <c r="P75" s="12">
        <f>G75</f>
        <v>135171</v>
      </c>
      <c r="Q75" s="12">
        <f>H75</f>
        <v>0</v>
      </c>
      <c r="R75" s="12">
        <f>I75</f>
        <v>0</v>
      </c>
      <c r="S75" s="12">
        <f>J75</f>
        <v>0</v>
      </c>
      <c r="T75" s="12">
        <f>K75</f>
        <v>0</v>
      </c>
      <c r="U75" s="12">
        <f>L75</f>
        <v>0</v>
      </c>
    </row>
    <row r="76" spans="1:21" s="3" customFormat="1" ht="15" customHeight="1" thickTop="1" thickBot="1" x14ac:dyDescent="0.4">
      <c r="A76" s="2" t="s">
        <v>96</v>
      </c>
      <c r="B76" s="12"/>
      <c r="C76" s="12"/>
      <c r="D76" s="12"/>
      <c r="E76" s="12">
        <v>135171</v>
      </c>
      <c r="F76" s="12">
        <v>155654</v>
      </c>
      <c r="G76" s="12">
        <v>44574</v>
      </c>
      <c r="H76" s="12">
        <v>143073</v>
      </c>
      <c r="I76" s="12">
        <v>103925</v>
      </c>
      <c r="J76" s="12">
        <v>12325</v>
      </c>
      <c r="K76" s="12">
        <v>5925</v>
      </c>
      <c r="L76" s="12">
        <v>4425</v>
      </c>
      <c r="N76" s="12">
        <f>E76</f>
        <v>135171</v>
      </c>
      <c r="O76" s="12">
        <f>F76</f>
        <v>155654</v>
      </c>
      <c r="P76" s="12">
        <f>G76</f>
        <v>44574</v>
      </c>
      <c r="Q76" s="12">
        <f>H76</f>
        <v>143073</v>
      </c>
      <c r="R76" s="12">
        <f>I76</f>
        <v>103925</v>
      </c>
      <c r="S76" s="12">
        <f>J76</f>
        <v>12325</v>
      </c>
      <c r="T76" s="12">
        <f>K76</f>
        <v>5925</v>
      </c>
      <c r="U76" s="12">
        <f>L76</f>
        <v>4425</v>
      </c>
    </row>
    <row r="77" spans="1:21" s="3" customFormat="1" ht="15" customHeight="1" thickTop="1" thickBot="1" x14ac:dyDescent="0.4">
      <c r="A77" s="2" t="s">
        <v>212</v>
      </c>
      <c r="B77" s="12"/>
      <c r="C77" s="12"/>
      <c r="D77" s="12"/>
      <c r="E77" s="12"/>
      <c r="F77" s="12"/>
      <c r="G77" s="12"/>
      <c r="H77" s="12"/>
      <c r="I77" s="12"/>
      <c r="J77" s="12">
        <v>5338</v>
      </c>
      <c r="K77" s="12">
        <v>12384</v>
      </c>
      <c r="L77" s="12">
        <v>16890</v>
      </c>
      <c r="N77" s="12"/>
      <c r="O77" s="12"/>
      <c r="P77" s="12"/>
      <c r="Q77" s="12"/>
      <c r="R77" s="12"/>
      <c r="S77" s="12">
        <f>J77</f>
        <v>5338</v>
      </c>
      <c r="T77" s="12">
        <f>K77</f>
        <v>12384</v>
      </c>
      <c r="U77" s="12">
        <f>L77</f>
        <v>16890</v>
      </c>
    </row>
    <row r="78" spans="1:21" s="3" customFormat="1" ht="15" customHeight="1" thickTop="1" thickBot="1" x14ac:dyDescent="0.4">
      <c r="A78" s="2" t="s">
        <v>97</v>
      </c>
      <c r="B78" s="12"/>
      <c r="C78" s="12"/>
      <c r="D78" s="12"/>
      <c r="E78" s="12">
        <v>-3922</v>
      </c>
      <c r="F78" s="12">
        <v>-4959</v>
      </c>
      <c r="G78" s="12">
        <v>-6072</v>
      </c>
      <c r="H78" s="12">
        <v>-99</v>
      </c>
      <c r="I78" s="12">
        <v>-3322</v>
      </c>
      <c r="J78" s="12">
        <v>2930</v>
      </c>
      <c r="K78" s="12">
        <v>-2520</v>
      </c>
      <c r="L78" s="12">
        <v>-1263</v>
      </c>
      <c r="N78" s="12">
        <f>E78</f>
        <v>-3922</v>
      </c>
      <c r="O78" s="12">
        <f>F78</f>
        <v>-4959</v>
      </c>
      <c r="P78" s="12">
        <f>G78</f>
        <v>-6072</v>
      </c>
      <c r="Q78" s="12">
        <f>H78</f>
        <v>-99</v>
      </c>
      <c r="R78" s="12">
        <f>I78</f>
        <v>-3322</v>
      </c>
      <c r="S78" s="12">
        <f>J78</f>
        <v>2930</v>
      </c>
      <c r="T78" s="12">
        <f>K78</f>
        <v>-2520</v>
      </c>
      <c r="U78" s="12">
        <f>L78</f>
        <v>-1263</v>
      </c>
    </row>
    <row r="79" spans="1:21" s="43" customFormat="1" ht="15" customHeight="1" thickTop="1" thickBot="1" x14ac:dyDescent="0.4">
      <c r="A79" s="1" t="s">
        <v>98</v>
      </c>
      <c r="B79" s="9"/>
      <c r="C79" s="9"/>
      <c r="D79" s="9"/>
      <c r="E79" s="9">
        <f>SUM(E73:E78)</f>
        <v>610237</v>
      </c>
      <c r="F79" s="9">
        <f t="shared" ref="F79:L79" si="12">SUM(F73:F78)</f>
        <v>629683</v>
      </c>
      <c r="G79" s="9">
        <f t="shared" si="12"/>
        <v>752661</v>
      </c>
      <c r="H79" s="9">
        <f t="shared" si="12"/>
        <v>721962</v>
      </c>
      <c r="I79" s="9">
        <f t="shared" si="12"/>
        <v>679591</v>
      </c>
      <c r="J79" s="9">
        <f>SUM(J73:J78)</f>
        <v>599581</v>
      </c>
      <c r="K79" s="9">
        <f t="shared" si="12"/>
        <v>594777</v>
      </c>
      <c r="L79" s="9">
        <f t="shared" si="12"/>
        <v>599040</v>
      </c>
      <c r="N79" s="9">
        <f>SUM(N73:N78)</f>
        <v>610237</v>
      </c>
      <c r="O79" s="9">
        <f t="shared" ref="O79:U79" si="13">SUM(O73:O78)</f>
        <v>629683</v>
      </c>
      <c r="P79" s="9">
        <f t="shared" si="13"/>
        <v>752661</v>
      </c>
      <c r="Q79" s="9">
        <f>SUM(Q73:Q78)</f>
        <v>721962</v>
      </c>
      <c r="R79" s="9">
        <f>SUM(R73:R78)</f>
        <v>679591</v>
      </c>
      <c r="S79" s="9">
        <f>SUM(S73:S78)</f>
        <v>599581</v>
      </c>
      <c r="T79" s="9">
        <f>SUM(T73:T78)</f>
        <v>594777</v>
      </c>
      <c r="U79" s="9">
        <f t="shared" si="13"/>
        <v>599040</v>
      </c>
    </row>
    <row r="80" spans="1:21" ht="6" customHeight="1" thickTop="1" thickBot="1" x14ac:dyDescent="0.3"/>
    <row r="81" spans="1:21" s="43" customFormat="1" ht="15" customHeight="1" thickTop="1" thickBot="1" x14ac:dyDescent="0.4">
      <c r="A81" s="1" t="s">
        <v>99</v>
      </c>
      <c r="B81" s="9"/>
      <c r="C81" s="9"/>
      <c r="D81" s="9"/>
      <c r="E81" s="9">
        <f t="shared" ref="E81:L81" si="14">E57+E70+E79</f>
        <v>1305347</v>
      </c>
      <c r="F81" s="9">
        <f t="shared" si="14"/>
        <v>1578268</v>
      </c>
      <c r="G81" s="9">
        <f t="shared" si="14"/>
        <v>2366297</v>
      </c>
      <c r="H81" s="9">
        <f t="shared" si="14"/>
        <v>2454973</v>
      </c>
      <c r="I81" s="9">
        <f t="shared" si="14"/>
        <v>2402336</v>
      </c>
      <c r="J81" s="9">
        <f t="shared" si="14"/>
        <v>2312322</v>
      </c>
      <c r="K81" s="9">
        <f t="shared" si="14"/>
        <v>2310679</v>
      </c>
      <c r="L81" s="9">
        <f t="shared" si="14"/>
        <v>2277785</v>
      </c>
      <c r="N81" s="9">
        <f t="shared" ref="N81:U81" si="15">N79+N70+N57</f>
        <v>1305347</v>
      </c>
      <c r="O81" s="9">
        <f t="shared" si="15"/>
        <v>1578268</v>
      </c>
      <c r="P81" s="9">
        <f t="shared" si="15"/>
        <v>2366297</v>
      </c>
      <c r="Q81" s="9">
        <f t="shared" si="15"/>
        <v>2454973</v>
      </c>
      <c r="R81" s="9">
        <f t="shared" si="15"/>
        <v>2402336</v>
      </c>
      <c r="S81" s="9">
        <f t="shared" si="15"/>
        <v>2312322</v>
      </c>
      <c r="T81" s="9">
        <f t="shared" si="15"/>
        <v>2310679</v>
      </c>
      <c r="U81" s="9">
        <f t="shared" si="15"/>
        <v>2277785</v>
      </c>
    </row>
    <row r="82" spans="1:21" ht="12" thickTop="1" x14ac:dyDescent="0.25"/>
  </sheetData>
  <phoneticPr fontId="4"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BDCC-12B2-445D-90AE-F749155B9E6A}">
  <sheetPr codeName="Planilha3">
    <tabColor rgb="FFF15A22"/>
  </sheetPr>
  <dimension ref="A1:U85"/>
  <sheetViews>
    <sheetView showGridLines="0" zoomScale="80" zoomScaleNormal="80" workbookViewId="0">
      <pane xSplit="1" ySplit="7" topLeftCell="E8" activePane="bottomRight" state="frozen"/>
      <selection pane="topRight" activeCell="B1" sqref="B1"/>
      <selection pane="bottomLeft" activeCell="A8" sqref="A8"/>
      <selection pane="bottomRight" activeCell="E8" sqref="E8"/>
    </sheetView>
  </sheetViews>
  <sheetFormatPr defaultColWidth="9.36328125" defaultRowHeight="14.5" outlineLevelCol="1" x14ac:dyDescent="0.35"/>
  <cols>
    <col min="1" max="1" width="61.36328125" style="33" customWidth="1"/>
    <col min="2" max="2" width="12.36328125" style="33" hidden="1" customWidth="1" outlineLevel="1"/>
    <col min="3" max="4" width="11.36328125" style="33" hidden="1" customWidth="1" outlineLevel="1"/>
    <col min="5" max="5" width="12.36328125" style="33" bestFit="1" customWidth="1" collapsed="1"/>
    <col min="6" max="6" width="12" style="33" hidden="1" customWidth="1" outlineLevel="1"/>
    <col min="7" max="7" width="13.6328125" style="33" hidden="1" customWidth="1" outlineLevel="1"/>
    <col min="8" max="8" width="12.36328125" style="33" hidden="1" customWidth="1" outlineLevel="1"/>
    <col min="9" max="9" width="12.36328125" style="33" bestFit="1" customWidth="1" collapsed="1"/>
    <col min="10" max="10" width="10.36328125" style="33" bestFit="1" customWidth="1" outlineLevel="1"/>
    <col min="11" max="11" width="9.90625" style="33" bestFit="1" customWidth="1" outlineLevel="1"/>
    <col min="12" max="12" width="11.81640625" style="33" bestFit="1" customWidth="1" outlineLevel="1"/>
    <col min="13" max="13" width="2.36328125" style="33" customWidth="1"/>
    <col min="14" max="14" width="10.6328125" style="33" customWidth="1" collapsed="1"/>
    <col min="15" max="15" width="10.6328125" style="33" hidden="1" customWidth="1" outlineLevel="1" collapsed="1"/>
    <col min="16" max="16" width="11" style="33" hidden="1" customWidth="1" outlineLevel="1" collapsed="1"/>
    <col min="17" max="17" width="11.453125" style="33" hidden="1" customWidth="1" outlineLevel="1" collapsed="1"/>
    <col min="18" max="18" width="11.453125" style="33" bestFit="1" customWidth="1" collapsed="1"/>
    <col min="19" max="21" width="10.6328125" style="33" customWidth="1" outlineLevel="1" collapsed="1"/>
    <col min="22" max="22" width="10.6328125" bestFit="1" customWidth="1"/>
    <col min="23" max="23" width="2.36328125" customWidth="1"/>
    <col min="24" max="28" width="17.453125" customWidth="1"/>
    <col min="29" max="29" width="9.6328125" bestFit="1" customWidth="1"/>
    <col min="30" max="32" width="17.453125" customWidth="1"/>
    <col min="33" max="33" width="9.6328125" customWidth="1"/>
    <col min="34" max="34" width="25.36328125" bestFit="1" customWidth="1"/>
    <col min="46" max="46" width="81" bestFit="1" customWidth="1"/>
    <col min="47" max="47" width="78" bestFit="1" customWidth="1"/>
  </cols>
  <sheetData>
    <row r="1" spans="1:21" ht="15.65" customHeight="1" x14ac:dyDescent="0.35">
      <c r="A1" s="35"/>
    </row>
    <row r="2" spans="1:21" ht="15.65" customHeight="1" x14ac:dyDescent="0.35">
      <c r="A2" s="35"/>
    </row>
    <row r="3" spans="1:21" ht="15.65" customHeight="1" x14ac:dyDescent="0.35">
      <c r="A3" s="35"/>
    </row>
    <row r="4" spans="1:21" ht="15.65" customHeight="1" x14ac:dyDescent="0.35">
      <c r="A4" s="35"/>
      <c r="B4" s="36"/>
      <c r="C4" s="36"/>
      <c r="D4" s="36"/>
      <c r="E4" s="36"/>
      <c r="F4" s="36"/>
      <c r="G4" s="36"/>
      <c r="H4" s="36"/>
      <c r="I4" s="36"/>
      <c r="J4" s="36"/>
      <c r="K4" s="36"/>
      <c r="L4" s="36"/>
      <c r="N4" s="36"/>
      <c r="O4" s="36"/>
      <c r="P4" s="36"/>
      <c r="Q4" s="36"/>
      <c r="R4" s="36"/>
      <c r="S4" s="36"/>
      <c r="T4" s="36"/>
      <c r="U4" s="36"/>
    </row>
    <row r="5" spans="1:21" ht="15.65" customHeight="1" x14ac:dyDescent="0.35">
      <c r="A5" s="34"/>
      <c r="B5" s="4"/>
      <c r="C5" s="4"/>
      <c r="D5" s="4"/>
      <c r="E5" s="4"/>
      <c r="F5" s="4"/>
      <c r="G5" s="4"/>
      <c r="H5" s="4"/>
      <c r="I5" s="4"/>
      <c r="J5" s="4"/>
      <c r="K5" s="4"/>
      <c r="L5" s="4"/>
      <c r="M5" s="3"/>
      <c r="N5" s="4"/>
      <c r="O5" s="4"/>
      <c r="P5" s="4"/>
      <c r="Q5" s="4"/>
      <c r="R5" s="4"/>
      <c r="S5" s="4"/>
      <c r="T5" s="4"/>
      <c r="U5" s="4"/>
    </row>
    <row r="6" spans="1:21" ht="15.65" customHeight="1" x14ac:dyDescent="0.35">
      <c r="A6" s="35" t="s">
        <v>0</v>
      </c>
    </row>
    <row r="7" spans="1:21" ht="15" customHeight="1" thickBot="1" x14ac:dyDescent="0.4">
      <c r="A7" s="37" t="s">
        <v>100</v>
      </c>
      <c r="B7" s="38" t="str">
        <f>DRE!B$7</f>
        <v>1T22</v>
      </c>
      <c r="C7" s="38" t="str">
        <f>DRE!C$7</f>
        <v>2T22</v>
      </c>
      <c r="D7" s="38" t="str">
        <f>DRE!D$7</f>
        <v>3T22</v>
      </c>
      <c r="E7" s="38" t="str">
        <f>DRE!E$7</f>
        <v>4T22</v>
      </c>
      <c r="F7" s="38" t="str">
        <f>DRE!F$7</f>
        <v>1T23</v>
      </c>
      <c r="G7" s="38" t="str">
        <f>DRE!G$7</f>
        <v>2T23</v>
      </c>
      <c r="H7" s="38" t="str">
        <f>DRE!H$7</f>
        <v>3T23</v>
      </c>
      <c r="I7" s="38" t="str">
        <f>DRE!I$7</f>
        <v>4T23</v>
      </c>
      <c r="J7" s="38" t="str">
        <f>DRE!J$7</f>
        <v>1T24</v>
      </c>
      <c r="K7" s="38" t="str">
        <f>DRE!K$7</f>
        <v>2T24</v>
      </c>
      <c r="L7" s="38" t="str">
        <f>DRE!L$7</f>
        <v>3T24</v>
      </c>
      <c r="M7" s="7"/>
      <c r="N7" s="39">
        <f>DRE!N$7</f>
        <v>2022</v>
      </c>
      <c r="O7" s="39" t="str">
        <f>DRE!O$7</f>
        <v>1T23</v>
      </c>
      <c r="P7" s="39" t="str">
        <f>DRE!P$7</f>
        <v>6M23</v>
      </c>
      <c r="Q7" s="39" t="str">
        <f>DRE!Q$7</f>
        <v>9M23</v>
      </c>
      <c r="R7" s="39">
        <f>DRE!R$7</f>
        <v>2023</v>
      </c>
      <c r="S7" s="39" t="str">
        <f>DRE!S$7</f>
        <v>1T24</v>
      </c>
      <c r="T7" s="39" t="str">
        <f>DRE!T$7</f>
        <v>6M24</v>
      </c>
      <c r="U7" s="39" t="str">
        <f>DRE!U$7</f>
        <v>9M24</v>
      </c>
    </row>
    <row r="8" spans="1:21" ht="15" customHeight="1" thickTop="1" thickBot="1" x14ac:dyDescent="0.4">
      <c r="A8" s="42" t="s">
        <v>28</v>
      </c>
      <c r="B8" s="9"/>
      <c r="C8" s="9"/>
      <c r="D8" s="9"/>
      <c r="E8" s="9"/>
      <c r="F8" s="9"/>
      <c r="G8" s="9"/>
      <c r="H8" s="9"/>
      <c r="I8" s="9"/>
      <c r="J8" s="9"/>
      <c r="K8" s="9"/>
      <c r="L8" s="9"/>
      <c r="M8" s="43"/>
      <c r="N8" s="9"/>
      <c r="O8" s="9"/>
      <c r="P8" s="9"/>
      <c r="Q8" s="9"/>
      <c r="R8" s="9"/>
      <c r="S8" s="9"/>
      <c r="T8" s="9"/>
      <c r="U8" s="9"/>
    </row>
    <row r="9" spans="1:21" ht="15" customHeight="1" thickTop="1" thickBot="1" x14ac:dyDescent="0.4">
      <c r="A9" s="1" t="s">
        <v>101</v>
      </c>
      <c r="B9" s="9"/>
      <c r="C9" s="9"/>
      <c r="D9" s="9"/>
      <c r="E9" s="9"/>
      <c r="F9" s="9"/>
      <c r="G9" s="9"/>
      <c r="H9" s="9"/>
      <c r="I9" s="9"/>
      <c r="J9" s="9"/>
      <c r="K9" s="9"/>
      <c r="L9" s="9"/>
      <c r="M9" s="43"/>
      <c r="N9" s="9"/>
      <c r="O9" s="9"/>
      <c r="P9" s="9"/>
      <c r="Q9" s="9"/>
      <c r="R9" s="9"/>
      <c r="S9" s="9"/>
      <c r="T9" s="9"/>
      <c r="U9" s="9"/>
    </row>
    <row r="10" spans="1:21" ht="15" customHeight="1" thickTop="1" thickBot="1" x14ac:dyDescent="0.4">
      <c r="A10" s="1" t="s">
        <v>102</v>
      </c>
      <c r="B10" s="9">
        <f>DRE!B41</f>
        <v>17172</v>
      </c>
      <c r="C10" s="9">
        <f>DRE!C41</f>
        <v>18303</v>
      </c>
      <c r="D10" s="9">
        <f>DRE!D41</f>
        <v>14261</v>
      </c>
      <c r="E10" s="9">
        <f>DRE!E41</f>
        <v>17047</v>
      </c>
      <c r="F10" s="9">
        <f>DRE!F41</f>
        <v>20483</v>
      </c>
      <c r="G10" s="9">
        <f>DRE!G41</f>
        <v>24091</v>
      </c>
      <c r="H10" s="9">
        <f>DRE!H41</f>
        <v>13328</v>
      </c>
      <c r="I10" s="9">
        <f>DRE!I41</f>
        <v>5852</v>
      </c>
      <c r="J10" s="9">
        <f>DRE!J41</f>
        <v>5338</v>
      </c>
      <c r="K10" s="9">
        <f>DRE!K41</f>
        <v>7046</v>
      </c>
      <c r="L10" s="9">
        <f>DRE!L41</f>
        <v>4506</v>
      </c>
      <c r="M10" s="43"/>
      <c r="N10" s="9">
        <f>DRE!N41</f>
        <v>66783</v>
      </c>
      <c r="O10" s="9">
        <f>F10</f>
        <v>20483</v>
      </c>
      <c r="P10" s="9">
        <f>F10+G10</f>
        <v>44574</v>
      </c>
      <c r="Q10" s="9">
        <f>SUM(F10:H10)</f>
        <v>57902</v>
      </c>
      <c r="R10" s="9">
        <f>SUM(F10:I10)</f>
        <v>63754</v>
      </c>
      <c r="S10" s="9">
        <f>J10</f>
        <v>5338</v>
      </c>
      <c r="T10" s="9">
        <f>J10+K10</f>
        <v>12384</v>
      </c>
      <c r="U10" s="9">
        <f>SUM(J10:L10)</f>
        <v>16890</v>
      </c>
    </row>
    <row r="11" spans="1:21" ht="15" customHeight="1" thickTop="1" thickBot="1" x14ac:dyDescent="0.4">
      <c r="A11" s="42"/>
      <c r="B11" s="12"/>
      <c r="C11" s="12"/>
      <c r="D11" s="12"/>
      <c r="E11" s="12"/>
      <c r="F11" s="12"/>
      <c r="G11" s="12"/>
      <c r="H11" s="12"/>
      <c r="I11" s="12"/>
      <c r="J11" s="12"/>
      <c r="K11" s="12"/>
      <c r="L11" s="12"/>
      <c r="M11" s="43"/>
      <c r="N11" s="12"/>
      <c r="O11" s="12"/>
      <c r="P11" s="12"/>
      <c r="Q11" s="12"/>
      <c r="R11" s="12"/>
      <c r="S11" s="12"/>
      <c r="T11" s="12"/>
      <c r="U11" s="12"/>
    </row>
    <row r="12" spans="1:21" ht="6" customHeight="1" thickTop="1" thickBot="1" x14ac:dyDescent="0.4">
      <c r="A12" s="17"/>
      <c r="B12" s="18"/>
      <c r="C12" s="18"/>
      <c r="D12" s="18"/>
      <c r="E12" s="18"/>
      <c r="F12" s="18"/>
      <c r="G12" s="18"/>
      <c r="H12" s="18"/>
      <c r="I12" s="18"/>
      <c r="J12" s="18"/>
      <c r="K12" s="18"/>
      <c r="L12" s="18"/>
      <c r="M12" s="3"/>
      <c r="N12" s="18"/>
      <c r="O12" s="18"/>
      <c r="P12" s="18"/>
      <c r="Q12" s="18"/>
      <c r="R12" s="18"/>
      <c r="S12" s="18"/>
      <c r="T12" s="18"/>
      <c r="U12" s="18"/>
    </row>
    <row r="13" spans="1:21" ht="15" customHeight="1" thickTop="1" thickBot="1" x14ac:dyDescent="0.4">
      <c r="A13" s="1" t="s">
        <v>103</v>
      </c>
      <c r="B13" s="9"/>
      <c r="C13" s="9"/>
      <c r="D13" s="9"/>
      <c r="E13" s="9"/>
      <c r="F13" s="9"/>
      <c r="G13" s="9"/>
      <c r="H13" s="9"/>
      <c r="I13" s="9"/>
      <c r="J13" s="9"/>
      <c r="K13" s="9"/>
      <c r="L13" s="9"/>
      <c r="M13" s="43"/>
      <c r="N13" s="9"/>
      <c r="O13" s="9"/>
      <c r="P13" s="9"/>
      <c r="Q13" s="9"/>
      <c r="R13" s="9"/>
      <c r="S13" s="9"/>
      <c r="T13" s="9"/>
      <c r="U13" s="9"/>
    </row>
    <row r="14" spans="1:21" ht="15" customHeight="1" thickTop="1" thickBot="1" x14ac:dyDescent="0.4">
      <c r="A14" s="2" t="s">
        <v>104</v>
      </c>
      <c r="B14" s="12">
        <v>13350</v>
      </c>
      <c r="C14" s="12">
        <v>18373</v>
      </c>
      <c r="D14" s="12">
        <v>22785</v>
      </c>
      <c r="E14" s="12">
        <v>21479</v>
      </c>
      <c r="F14" s="12">
        <v>25376</v>
      </c>
      <c r="G14" s="12">
        <v>36074</v>
      </c>
      <c r="H14" s="12">
        <v>39189</v>
      </c>
      <c r="I14" s="12">
        <v>53056</v>
      </c>
      <c r="J14" s="12">
        <v>67127</v>
      </c>
      <c r="K14" s="12">
        <v>60744</v>
      </c>
      <c r="L14" s="12">
        <v>58871</v>
      </c>
      <c r="M14" s="3"/>
      <c r="N14" s="12">
        <f>SUM(B14:E14)</f>
        <v>75987</v>
      </c>
      <c r="O14" s="12">
        <f>F14</f>
        <v>25376</v>
      </c>
      <c r="P14" s="12">
        <f>SUM(F14:G14)</f>
        <v>61450</v>
      </c>
      <c r="Q14" s="12">
        <f>SUM(F14:H14)</f>
        <v>100639</v>
      </c>
      <c r="R14" s="12">
        <f>SUM(F14:I14)</f>
        <v>153695</v>
      </c>
      <c r="S14" s="12">
        <f>J14</f>
        <v>67127</v>
      </c>
      <c r="T14" s="12">
        <f>SUM(J14:K14)</f>
        <v>127871</v>
      </c>
      <c r="U14" s="12">
        <f>SUM(J14:L14)</f>
        <v>186742</v>
      </c>
    </row>
    <row r="15" spans="1:21" ht="15" customHeight="1" thickTop="1" thickBot="1" x14ac:dyDescent="0.4">
      <c r="A15" s="2" t="s">
        <v>106</v>
      </c>
      <c r="B15" s="12">
        <v>5113</v>
      </c>
      <c r="C15" s="12">
        <v>-1774</v>
      </c>
      <c r="D15" s="12">
        <v>16053</v>
      </c>
      <c r="E15" s="12">
        <v>4248</v>
      </c>
      <c r="F15" s="12">
        <v>1067</v>
      </c>
      <c r="G15" s="12">
        <v>5209</v>
      </c>
      <c r="H15" s="12">
        <v>7798</v>
      </c>
      <c r="I15" s="12">
        <v>-2876</v>
      </c>
      <c r="J15" s="12">
        <v>2556</v>
      </c>
      <c r="K15" s="12">
        <v>1465</v>
      </c>
      <c r="L15" s="12">
        <v>1639</v>
      </c>
      <c r="M15" s="3"/>
      <c r="N15" s="12">
        <f>SUM(B15:E15)</f>
        <v>23640</v>
      </c>
      <c r="O15" s="12">
        <f>F15</f>
        <v>1067</v>
      </c>
      <c r="P15" s="12">
        <f>SUM(F15:G15)</f>
        <v>6276</v>
      </c>
      <c r="Q15" s="12">
        <f>SUM(F15:H15)</f>
        <v>14074</v>
      </c>
      <c r="R15" s="12">
        <f>SUM(F15:I15)</f>
        <v>11198</v>
      </c>
      <c r="S15" s="12">
        <f>J15</f>
        <v>2556</v>
      </c>
      <c r="T15" s="12">
        <f>SUM(J15:K15)</f>
        <v>4021</v>
      </c>
      <c r="U15" s="12">
        <f>SUM(J15:L15)</f>
        <v>5660</v>
      </c>
    </row>
    <row r="16" spans="1:21" ht="15" customHeight="1" thickTop="1" thickBot="1" x14ac:dyDescent="0.4">
      <c r="A16" s="2" t="s">
        <v>107</v>
      </c>
      <c r="B16" s="12">
        <v>13959</v>
      </c>
      <c r="C16" s="12">
        <v>25568</v>
      </c>
      <c r="D16" s="12">
        <v>18342</v>
      </c>
      <c r="E16" s="12">
        <v>28451</v>
      </c>
      <c r="F16" s="12">
        <v>33956</v>
      </c>
      <c r="G16" s="12">
        <v>71616</v>
      </c>
      <c r="H16" s="12">
        <v>133137</v>
      </c>
      <c r="I16" s="12">
        <v>114219</v>
      </c>
      <c r="J16" s="12">
        <v>98122</v>
      </c>
      <c r="K16" s="12">
        <v>106907</v>
      </c>
      <c r="L16" s="12">
        <v>110995</v>
      </c>
      <c r="M16" s="3"/>
      <c r="N16" s="12">
        <f>SUM(B16:E16)</f>
        <v>86320</v>
      </c>
      <c r="O16" s="12">
        <f>F16</f>
        <v>33956</v>
      </c>
      <c r="P16" s="12">
        <f>SUM(F16:G16)</f>
        <v>105572</v>
      </c>
      <c r="Q16" s="12">
        <f>SUM(F16:H16)</f>
        <v>238709</v>
      </c>
      <c r="R16" s="12">
        <f>SUM(F16:I16)</f>
        <v>352928</v>
      </c>
      <c r="S16" s="12">
        <f>J16</f>
        <v>98122</v>
      </c>
      <c r="T16" s="12">
        <f>SUM(J16:K16)</f>
        <v>205029</v>
      </c>
      <c r="U16" s="12">
        <f>SUM(J16:L16)</f>
        <v>316024</v>
      </c>
    </row>
    <row r="17" spans="1:21" ht="15" customHeight="1" thickTop="1" thickBot="1" x14ac:dyDescent="0.4">
      <c r="A17" s="2" t="s">
        <v>36</v>
      </c>
      <c r="B17" s="12">
        <v>0</v>
      </c>
      <c r="C17" s="12">
        <v>0</v>
      </c>
      <c r="D17" s="12">
        <v>0</v>
      </c>
      <c r="E17" s="12">
        <v>0</v>
      </c>
      <c r="F17" s="12">
        <v>0</v>
      </c>
      <c r="G17" s="12">
        <v>0</v>
      </c>
      <c r="H17" s="12">
        <v>0</v>
      </c>
      <c r="I17" s="12">
        <v>0</v>
      </c>
      <c r="J17" s="12">
        <v>0</v>
      </c>
      <c r="K17" s="12">
        <v>0</v>
      </c>
      <c r="L17" s="12">
        <v>0</v>
      </c>
      <c r="M17" s="3"/>
      <c r="N17" s="12">
        <f>SUM(B17:E17)</f>
        <v>0</v>
      </c>
      <c r="O17" s="12">
        <f>F17</f>
        <v>0</v>
      </c>
      <c r="P17" s="12">
        <f>SUM(F17:G17)</f>
        <v>0</v>
      </c>
      <c r="Q17" s="12">
        <f>SUM(F17:H17)</f>
        <v>0</v>
      </c>
      <c r="R17" s="12">
        <f>SUM(F17:I17)</f>
        <v>0</v>
      </c>
      <c r="S17" s="12">
        <f>J17</f>
        <v>0</v>
      </c>
      <c r="T17" s="12">
        <f>SUM(J17:K17)</f>
        <v>0</v>
      </c>
      <c r="U17" s="12">
        <f>SUM(J17:L17)</f>
        <v>0</v>
      </c>
    </row>
    <row r="18" spans="1:21" ht="15" customHeight="1" thickTop="1" thickBot="1" x14ac:dyDescent="0.4">
      <c r="A18" s="2" t="s">
        <v>108</v>
      </c>
      <c r="B18" s="12">
        <v>0</v>
      </c>
      <c r="C18" s="12">
        <v>0</v>
      </c>
      <c r="D18" s="12">
        <v>0</v>
      </c>
      <c r="E18" s="12">
        <v>0</v>
      </c>
      <c r="F18" s="12">
        <v>0</v>
      </c>
      <c r="G18" s="12">
        <v>0</v>
      </c>
      <c r="H18" s="12">
        <v>0</v>
      </c>
      <c r="I18" s="12">
        <v>0</v>
      </c>
      <c r="J18" s="12">
        <v>41852</v>
      </c>
      <c r="K18" s="12">
        <v>53694</v>
      </c>
      <c r="L18" s="12">
        <v>39691</v>
      </c>
      <c r="M18" s="3"/>
      <c r="N18" s="12">
        <f>SUM(B18:E18)</f>
        <v>0</v>
      </c>
      <c r="O18" s="12">
        <f>F18</f>
        <v>0</v>
      </c>
      <c r="P18" s="12">
        <f>SUM(F18:G18)</f>
        <v>0</v>
      </c>
      <c r="Q18" s="12">
        <f>SUM(F18:H18)</f>
        <v>0</v>
      </c>
      <c r="R18" s="12">
        <f>SUM(F18:I18)</f>
        <v>0</v>
      </c>
      <c r="S18" s="12">
        <f>J18</f>
        <v>41852</v>
      </c>
      <c r="T18" s="12">
        <f>SUM(J18:K18)</f>
        <v>95546</v>
      </c>
      <c r="U18" s="12">
        <f>SUM(J18:L18)</f>
        <v>135237</v>
      </c>
    </row>
    <row r="19" spans="1:21" ht="15" customHeight="1" thickTop="1" thickBot="1" x14ac:dyDescent="0.4">
      <c r="A19" s="2" t="s">
        <v>170</v>
      </c>
      <c r="B19" s="12">
        <v>-4983</v>
      </c>
      <c r="C19" s="12">
        <v>9650</v>
      </c>
      <c r="D19" s="12">
        <v>12634</v>
      </c>
      <c r="E19" s="12">
        <v>17830</v>
      </c>
      <c r="F19" s="12">
        <v>15383</v>
      </c>
      <c r="G19" s="12">
        <v>34641</v>
      </c>
      <c r="H19" s="12">
        <v>51359</v>
      </c>
      <c r="I19" s="12">
        <v>38620</v>
      </c>
      <c r="J19" s="12">
        <v>5315</v>
      </c>
      <c r="K19" s="12">
        <v>1231</v>
      </c>
      <c r="L19" s="12">
        <v>2037</v>
      </c>
      <c r="M19" s="3"/>
      <c r="N19" s="12">
        <f>SUM(B19:E19)</f>
        <v>35131</v>
      </c>
      <c r="O19" s="12">
        <f>F19</f>
        <v>15383</v>
      </c>
      <c r="P19" s="12">
        <f>SUM(F19:G19)</f>
        <v>50024</v>
      </c>
      <c r="Q19" s="12">
        <f>SUM(F19:H19)</f>
        <v>101383</v>
      </c>
      <c r="R19" s="12">
        <f>SUM(F19:I19)</f>
        <v>140003</v>
      </c>
      <c r="S19" s="12">
        <f>J19</f>
        <v>5315</v>
      </c>
      <c r="T19" s="12">
        <f>SUM(J19:K19)</f>
        <v>6546</v>
      </c>
      <c r="U19" s="12">
        <f>SUM(J19:L19)</f>
        <v>8583</v>
      </c>
    </row>
    <row r="20" spans="1:21" ht="15" customHeight="1" thickTop="1" thickBot="1" x14ac:dyDescent="0.4">
      <c r="A20" s="2" t="s">
        <v>169</v>
      </c>
      <c r="B20" s="12">
        <v>9372</v>
      </c>
      <c r="C20" s="12">
        <v>5042</v>
      </c>
      <c r="D20" s="12">
        <v>-14414</v>
      </c>
      <c r="E20" s="12">
        <v>0</v>
      </c>
      <c r="F20" s="12">
        <v>6065</v>
      </c>
      <c r="G20" s="12">
        <v>9608</v>
      </c>
      <c r="H20" s="12">
        <v>-6722</v>
      </c>
      <c r="I20" s="12">
        <v>5634</v>
      </c>
      <c r="J20" s="12">
        <v>-9932</v>
      </c>
      <c r="K20" s="12">
        <v>-9093</v>
      </c>
      <c r="L20" s="12">
        <v>55</v>
      </c>
      <c r="M20" s="3"/>
      <c r="N20" s="12">
        <f>SUM(B20:E20)</f>
        <v>0</v>
      </c>
      <c r="O20" s="12">
        <f>F20</f>
        <v>6065</v>
      </c>
      <c r="P20" s="12">
        <f>SUM(F20:G20)</f>
        <v>15673</v>
      </c>
      <c r="Q20" s="12">
        <f>SUM(F20:H20)</f>
        <v>8951</v>
      </c>
      <c r="R20" s="12">
        <f>SUM(F20:I20)</f>
        <v>14585</v>
      </c>
      <c r="S20" s="12">
        <f>J20</f>
        <v>-9932</v>
      </c>
      <c r="T20" s="12">
        <f>SUM(J20:K20)</f>
        <v>-19025</v>
      </c>
      <c r="U20" s="12">
        <f>SUM(J20:L20)</f>
        <v>-18970</v>
      </c>
    </row>
    <row r="21" spans="1:21" ht="15" customHeight="1" thickTop="1" thickBot="1" x14ac:dyDescent="0.4">
      <c r="A21" s="2" t="s">
        <v>109</v>
      </c>
      <c r="B21" s="12">
        <v>5</v>
      </c>
      <c r="C21" s="12">
        <v>-2</v>
      </c>
      <c r="D21" s="12">
        <v>19991</v>
      </c>
      <c r="E21" s="12">
        <v>-5692</v>
      </c>
      <c r="F21" s="12">
        <v>54</v>
      </c>
      <c r="G21" s="12">
        <v>481</v>
      </c>
      <c r="H21" s="12">
        <v>21835</v>
      </c>
      <c r="I21" s="12">
        <v>3575</v>
      </c>
      <c r="J21" s="12">
        <v>50</v>
      </c>
      <c r="K21" s="12">
        <v>62</v>
      </c>
      <c r="L21" s="12">
        <v>168</v>
      </c>
      <c r="M21" s="3"/>
      <c r="N21" s="12">
        <f>SUM(B21:E21)</f>
        <v>14302</v>
      </c>
      <c r="O21" s="12">
        <f>F21</f>
        <v>54</v>
      </c>
      <c r="P21" s="12">
        <f>SUM(F21:G21)</f>
        <v>535</v>
      </c>
      <c r="Q21" s="12">
        <f>SUM(F21:H21)</f>
        <v>22370</v>
      </c>
      <c r="R21" s="12">
        <f>SUM(F21:I21)</f>
        <v>25945</v>
      </c>
      <c r="S21" s="12">
        <f>J21</f>
        <v>50</v>
      </c>
      <c r="T21" s="12">
        <f>SUM(J21:K21)</f>
        <v>112</v>
      </c>
      <c r="U21" s="12">
        <f>SUM(J21:L21)</f>
        <v>280</v>
      </c>
    </row>
    <row r="22" spans="1:21" ht="15" customHeight="1" thickTop="1" thickBot="1" x14ac:dyDescent="0.4">
      <c r="A22" s="2" t="s">
        <v>110</v>
      </c>
      <c r="B22" s="12">
        <v>0</v>
      </c>
      <c r="C22" s="12">
        <v>4807</v>
      </c>
      <c r="D22" s="12">
        <v>-4821</v>
      </c>
      <c r="E22" s="12">
        <v>1</v>
      </c>
      <c r="F22" s="12">
        <v>0</v>
      </c>
      <c r="G22" s="12">
        <v>2070</v>
      </c>
      <c r="H22" s="12">
        <v>-1642</v>
      </c>
      <c r="I22" s="12">
        <v>37</v>
      </c>
      <c r="J22" s="12">
        <v>0</v>
      </c>
      <c r="K22" s="12">
        <v>0</v>
      </c>
      <c r="L22" s="12">
        <v>0</v>
      </c>
      <c r="M22" s="3"/>
      <c r="N22" s="12">
        <f>SUM(B22:E22)</f>
        <v>-13</v>
      </c>
      <c r="O22" s="12">
        <f>F22</f>
        <v>0</v>
      </c>
      <c r="P22" s="12">
        <f>SUM(F22:G22)</f>
        <v>2070</v>
      </c>
      <c r="Q22" s="12">
        <f>SUM(F22:H22)</f>
        <v>428</v>
      </c>
      <c r="R22" s="12">
        <f>SUM(F22:I22)</f>
        <v>465</v>
      </c>
      <c r="S22" s="12">
        <f>J22</f>
        <v>0</v>
      </c>
      <c r="T22" s="12">
        <f>SUM(J22:K22)</f>
        <v>0</v>
      </c>
      <c r="U22" s="12">
        <f>SUM(J22:L22)</f>
        <v>0</v>
      </c>
    </row>
    <row r="23" spans="1:21" ht="15" customHeight="1" thickTop="1" thickBot="1" x14ac:dyDescent="0.4">
      <c r="A23" s="2" t="s">
        <v>111</v>
      </c>
      <c r="B23" s="12">
        <v>-16</v>
      </c>
      <c r="C23" s="12">
        <v>-4823</v>
      </c>
      <c r="D23" s="12">
        <v>4927</v>
      </c>
      <c r="E23" s="12">
        <v>4719</v>
      </c>
      <c r="F23" s="12">
        <v>286</v>
      </c>
      <c r="G23" s="12">
        <v>-436</v>
      </c>
      <c r="H23" s="12">
        <v>2405</v>
      </c>
      <c r="I23" s="12">
        <v>1599</v>
      </c>
      <c r="J23" s="12">
        <v>3774</v>
      </c>
      <c r="K23" s="12">
        <v>1131</v>
      </c>
      <c r="L23" s="12">
        <v>1048</v>
      </c>
      <c r="M23" s="3"/>
      <c r="N23" s="12">
        <f>SUM(B23:E23)</f>
        <v>4807</v>
      </c>
      <c r="O23" s="12">
        <f>F23</f>
        <v>286</v>
      </c>
      <c r="P23" s="12">
        <f>SUM(F23:G23)</f>
        <v>-150</v>
      </c>
      <c r="Q23" s="12">
        <f>SUM(F23:H23)</f>
        <v>2255</v>
      </c>
      <c r="R23" s="12">
        <f>SUM(F23:I23)</f>
        <v>3854</v>
      </c>
      <c r="S23" s="12">
        <f>J23</f>
        <v>3774</v>
      </c>
      <c r="T23" s="12">
        <f>SUM(J23:K23)</f>
        <v>4905</v>
      </c>
      <c r="U23" s="12">
        <f>SUM(J23:L23)</f>
        <v>5953</v>
      </c>
    </row>
    <row r="24" spans="1:21" ht="15" customHeight="1" thickTop="1" thickBot="1" x14ac:dyDescent="0.4">
      <c r="A24" s="2" t="s">
        <v>112</v>
      </c>
      <c r="B24" s="12">
        <v>8948</v>
      </c>
      <c r="C24" s="12">
        <v>8467</v>
      </c>
      <c r="D24" s="12">
        <v>6078</v>
      </c>
      <c r="E24" s="12">
        <v>11258</v>
      </c>
      <c r="F24" s="12">
        <v>10623</v>
      </c>
      <c r="G24" s="12">
        <v>15361</v>
      </c>
      <c r="H24" s="12">
        <v>7979</v>
      </c>
      <c r="I24" s="12">
        <v>12095</v>
      </c>
      <c r="J24" s="12">
        <v>630</v>
      </c>
      <c r="K24" s="12">
        <v>1751</v>
      </c>
      <c r="L24" s="12">
        <v>-200</v>
      </c>
      <c r="M24" s="3"/>
      <c r="N24" s="12">
        <f>SUM(B24:E24)</f>
        <v>34751</v>
      </c>
      <c r="O24" s="12">
        <f>F24</f>
        <v>10623</v>
      </c>
      <c r="P24" s="12">
        <f>SUM(F24:G24)</f>
        <v>25984</v>
      </c>
      <c r="Q24" s="12">
        <f>SUM(F24:H24)</f>
        <v>33963</v>
      </c>
      <c r="R24" s="12">
        <f>SUM(F24:I24)</f>
        <v>46058</v>
      </c>
      <c r="S24" s="12">
        <f>J24</f>
        <v>630</v>
      </c>
      <c r="T24" s="12">
        <f>SUM(J24:K24)</f>
        <v>2381</v>
      </c>
      <c r="U24" s="12">
        <f>SUM(J24:L24)</f>
        <v>2181</v>
      </c>
    </row>
    <row r="25" spans="1:21" ht="15" customHeight="1" thickTop="1" thickBot="1" x14ac:dyDescent="0.4">
      <c r="A25" s="2" t="s">
        <v>113</v>
      </c>
      <c r="B25" s="12">
        <v>0</v>
      </c>
      <c r="C25" s="12">
        <v>0</v>
      </c>
      <c r="D25" s="12">
        <v>0</v>
      </c>
      <c r="E25" s="12">
        <v>0</v>
      </c>
      <c r="F25" s="12">
        <v>0</v>
      </c>
      <c r="G25" s="12">
        <v>0</v>
      </c>
      <c r="H25" s="12">
        <v>0</v>
      </c>
      <c r="I25" s="12">
        <v>0</v>
      </c>
      <c r="J25" s="12">
        <v>0</v>
      </c>
      <c r="K25" s="12">
        <v>0</v>
      </c>
      <c r="L25" s="12">
        <v>0</v>
      </c>
      <c r="M25" s="3"/>
      <c r="N25" s="12">
        <f>SUM(B25:E25)</f>
        <v>0</v>
      </c>
      <c r="O25" s="12">
        <f>F25</f>
        <v>0</v>
      </c>
      <c r="P25" s="12">
        <f>SUM(F25:G25)</f>
        <v>0</v>
      </c>
      <c r="Q25" s="12">
        <f>SUM(F25:H25)</f>
        <v>0</v>
      </c>
      <c r="R25" s="12">
        <f>SUM(F25:I25)</f>
        <v>0</v>
      </c>
      <c r="S25" s="12">
        <f>J25</f>
        <v>0</v>
      </c>
      <c r="T25" s="12">
        <f>SUM(J25:K25)</f>
        <v>0</v>
      </c>
      <c r="U25" s="12">
        <f>SUM(J25:L25)</f>
        <v>0</v>
      </c>
    </row>
    <row r="26" spans="1:21" ht="15" customHeight="1" thickTop="1" thickBot="1" x14ac:dyDescent="0.4">
      <c r="A26" s="2" t="s">
        <v>168</v>
      </c>
      <c r="B26" s="12">
        <v>0</v>
      </c>
      <c r="C26" s="12">
        <v>0</v>
      </c>
      <c r="D26" s="44">
        <v>0</v>
      </c>
      <c r="E26" s="12">
        <v>0</v>
      </c>
      <c r="F26" s="44">
        <v>0</v>
      </c>
      <c r="G26" s="44">
        <v>0</v>
      </c>
      <c r="H26" s="44">
        <v>0</v>
      </c>
      <c r="I26" s="44">
        <v>0</v>
      </c>
      <c r="J26" s="44">
        <v>0</v>
      </c>
      <c r="K26" s="44">
        <v>0</v>
      </c>
      <c r="L26" s="44">
        <v>0</v>
      </c>
      <c r="M26" s="3"/>
      <c r="N26" s="12">
        <f>SUM(B26:E26)</f>
        <v>0</v>
      </c>
      <c r="O26" s="12">
        <f>F26</f>
        <v>0</v>
      </c>
      <c r="P26" s="12">
        <f>SUM(F26:G26)</f>
        <v>0</v>
      </c>
      <c r="Q26" s="12">
        <f>SUM(F26:H26)</f>
        <v>0</v>
      </c>
      <c r="R26" s="12">
        <f>SUM(F26:I26)</f>
        <v>0</v>
      </c>
      <c r="S26" s="12">
        <f>J26</f>
        <v>0</v>
      </c>
      <c r="T26" s="12">
        <f>SUM(J26:K26)</f>
        <v>0</v>
      </c>
      <c r="U26" s="12">
        <f>SUM(J26:L26)</f>
        <v>0</v>
      </c>
    </row>
    <row r="27" spans="1:21" ht="15" customHeight="1" thickTop="1" thickBot="1" x14ac:dyDescent="0.4">
      <c r="A27" s="2"/>
      <c r="B27" s="12"/>
      <c r="C27" s="12"/>
      <c r="D27" s="44"/>
      <c r="E27" s="44"/>
      <c r="F27" s="44"/>
      <c r="G27" s="44"/>
      <c r="H27" s="44"/>
      <c r="I27" s="44"/>
      <c r="J27" s="44"/>
      <c r="K27" s="44"/>
      <c r="L27" s="44"/>
      <c r="M27" s="3"/>
      <c r="N27" s="44"/>
      <c r="O27" s="44"/>
      <c r="P27" s="44"/>
      <c r="Q27" s="44"/>
      <c r="R27" s="44"/>
      <c r="S27" s="44"/>
      <c r="T27" s="44"/>
      <c r="U27" s="44"/>
    </row>
    <row r="28" spans="1:21" ht="6" customHeight="1" thickTop="1" thickBot="1" x14ac:dyDescent="0.4">
      <c r="A28" s="17"/>
      <c r="B28" s="18"/>
      <c r="C28" s="18"/>
      <c r="D28" s="18"/>
      <c r="E28" s="18"/>
      <c r="F28" s="18"/>
      <c r="G28" s="18"/>
      <c r="H28" s="18"/>
      <c r="I28" s="18"/>
      <c r="J28" s="18"/>
      <c r="K28" s="18"/>
      <c r="L28" s="18"/>
      <c r="M28" s="3"/>
      <c r="N28" s="18"/>
      <c r="O28" s="18"/>
      <c r="P28" s="18"/>
      <c r="Q28" s="18"/>
      <c r="R28" s="18"/>
      <c r="S28" s="18"/>
      <c r="T28" s="18"/>
      <c r="U28" s="18"/>
    </row>
    <row r="29" spans="1:21" ht="15" customHeight="1" thickTop="1" thickBot="1" x14ac:dyDescent="0.4">
      <c r="A29" s="1" t="s">
        <v>114</v>
      </c>
      <c r="B29" s="9"/>
      <c r="C29" s="9"/>
      <c r="D29" s="9"/>
      <c r="E29" s="9"/>
      <c r="F29" s="9"/>
      <c r="G29" s="9"/>
      <c r="H29" s="9"/>
      <c r="I29" s="9"/>
      <c r="J29" s="9"/>
      <c r="K29" s="9"/>
      <c r="L29" s="9"/>
      <c r="M29" s="43"/>
      <c r="N29" s="9"/>
      <c r="O29" s="9"/>
      <c r="P29" s="9"/>
      <c r="Q29" s="9"/>
      <c r="R29" s="9"/>
      <c r="S29" s="9"/>
      <c r="T29" s="9"/>
      <c r="U29" s="9"/>
    </row>
    <row r="30" spans="1:21" ht="15" customHeight="1" thickTop="1" thickBot="1" x14ac:dyDescent="0.4">
      <c r="A30" s="2" t="s">
        <v>115</v>
      </c>
      <c r="B30" s="12">
        <v>-10484</v>
      </c>
      <c r="C30" s="12">
        <v>-10928</v>
      </c>
      <c r="D30" s="12">
        <v>-1080</v>
      </c>
      <c r="E30" s="12">
        <v>-7713</v>
      </c>
      <c r="F30" s="12">
        <v>-18708</v>
      </c>
      <c r="G30" s="12">
        <v>-5396</v>
      </c>
      <c r="H30" s="12">
        <v>-3904</v>
      </c>
      <c r="I30" s="12">
        <v>-7002</v>
      </c>
      <c r="J30" s="12">
        <v>-12478</v>
      </c>
      <c r="K30" s="12">
        <v>-17519</v>
      </c>
      <c r="L30" s="12">
        <v>10729</v>
      </c>
      <c r="M30" s="3"/>
      <c r="N30" s="12">
        <f>SUM(B30:E30)</f>
        <v>-30205</v>
      </c>
      <c r="O30" s="12">
        <f>F30</f>
        <v>-18708</v>
      </c>
      <c r="P30" s="12">
        <f>SUM(F30:G30)</f>
        <v>-24104</v>
      </c>
      <c r="Q30" s="12">
        <f>SUM(F30:H30)</f>
        <v>-28008</v>
      </c>
      <c r="R30" s="12">
        <f>SUM(F30:I30)</f>
        <v>-35010</v>
      </c>
      <c r="S30" s="12">
        <f>J30</f>
        <v>-12478</v>
      </c>
      <c r="T30" s="12">
        <f>SUM(J30:K30)</f>
        <v>-29997</v>
      </c>
      <c r="U30" s="12">
        <f>SUM(J30:L30)</f>
        <v>-19268</v>
      </c>
    </row>
    <row r="31" spans="1:21" ht="15" customHeight="1" thickTop="1" thickBot="1" x14ac:dyDescent="0.4">
      <c r="A31" s="2" t="s">
        <v>56</v>
      </c>
      <c r="B31" s="12">
        <v>0</v>
      </c>
      <c r="C31" s="12">
        <v>0</v>
      </c>
      <c r="D31" s="12">
        <v>0</v>
      </c>
      <c r="E31" s="12">
        <v>0</v>
      </c>
      <c r="F31" s="12">
        <v>0</v>
      </c>
      <c r="G31" s="12">
        <v>0</v>
      </c>
      <c r="H31" s="12">
        <v>0</v>
      </c>
      <c r="I31" s="12">
        <v>0</v>
      </c>
      <c r="J31" s="12">
        <v>0</v>
      </c>
      <c r="K31" s="12">
        <v>0</v>
      </c>
      <c r="L31" s="12">
        <v>-86</v>
      </c>
      <c r="M31" s="3"/>
      <c r="N31" s="12">
        <f>SUM(B31:E31)</f>
        <v>0</v>
      </c>
      <c r="O31" s="12">
        <f>F31</f>
        <v>0</v>
      </c>
      <c r="P31" s="12">
        <f>SUM(F31:G31)</f>
        <v>0</v>
      </c>
      <c r="Q31" s="12">
        <f>SUM(F31:H31)</f>
        <v>0</v>
      </c>
      <c r="R31" s="12">
        <f>SUM(F31:I31)</f>
        <v>0</v>
      </c>
      <c r="S31" s="12">
        <f>J31</f>
        <v>0</v>
      </c>
      <c r="T31" s="12">
        <f>SUM(J31:K31)</f>
        <v>0</v>
      </c>
      <c r="U31" s="12">
        <f>SUM(J31:L31)</f>
        <v>-86</v>
      </c>
    </row>
    <row r="32" spans="1:21" ht="15" customHeight="1" thickTop="1" thickBot="1" x14ac:dyDescent="0.4">
      <c r="A32" s="2" t="s">
        <v>57</v>
      </c>
      <c r="B32" s="12">
        <v>-997</v>
      </c>
      <c r="C32" s="12">
        <v>-1489</v>
      </c>
      <c r="D32" s="12">
        <v>-2451</v>
      </c>
      <c r="E32" s="12">
        <v>-6985</v>
      </c>
      <c r="F32" s="12">
        <v>-4207</v>
      </c>
      <c r="G32" s="12">
        <v>-4322</v>
      </c>
      <c r="H32" s="12">
        <v>-4603</v>
      </c>
      <c r="I32" s="12">
        <v>-4381</v>
      </c>
      <c r="J32" s="12">
        <v>-3628</v>
      </c>
      <c r="K32" s="12">
        <v>-3772</v>
      </c>
      <c r="L32" s="12">
        <v>-3885</v>
      </c>
      <c r="M32" s="3"/>
      <c r="N32" s="12">
        <f>SUM(B32:E32)</f>
        <v>-11922</v>
      </c>
      <c r="O32" s="12">
        <f>F32</f>
        <v>-4207</v>
      </c>
      <c r="P32" s="12">
        <f>SUM(F32:G32)</f>
        <v>-8529</v>
      </c>
      <c r="Q32" s="12">
        <f>SUM(F32:H32)</f>
        <v>-13132</v>
      </c>
      <c r="R32" s="12">
        <f>SUM(F32:I32)</f>
        <v>-17513</v>
      </c>
      <c r="S32" s="12">
        <f>J32</f>
        <v>-3628</v>
      </c>
      <c r="T32" s="12">
        <f>SUM(J32:K32)</f>
        <v>-7400</v>
      </c>
      <c r="U32" s="12">
        <f>SUM(J32:L32)</f>
        <v>-11285</v>
      </c>
    </row>
    <row r="33" spans="1:21" ht="16.5" customHeight="1" thickTop="1" thickBot="1" x14ac:dyDescent="0.4">
      <c r="A33" s="2" t="s">
        <v>58</v>
      </c>
      <c r="B33" s="12">
        <v>0</v>
      </c>
      <c r="C33" s="12">
        <v>0</v>
      </c>
      <c r="D33" s="12">
        <v>0</v>
      </c>
      <c r="E33" s="12">
        <v>0</v>
      </c>
      <c r="F33" s="12">
        <v>0</v>
      </c>
      <c r="G33" s="12">
        <v>0</v>
      </c>
      <c r="H33" s="12">
        <v>0</v>
      </c>
      <c r="I33" s="12">
        <v>0</v>
      </c>
      <c r="J33" s="12">
        <v>0</v>
      </c>
      <c r="K33" s="12">
        <v>0</v>
      </c>
      <c r="L33" s="12">
        <v>0</v>
      </c>
      <c r="M33" s="3"/>
      <c r="N33" s="12">
        <f>SUM(B33:E33)</f>
        <v>0</v>
      </c>
      <c r="O33" s="12">
        <f>F33</f>
        <v>0</v>
      </c>
      <c r="P33" s="12">
        <f>SUM(F33:G33)</f>
        <v>0</v>
      </c>
      <c r="Q33" s="12">
        <f>SUM(F33:H33)</f>
        <v>0</v>
      </c>
      <c r="R33" s="12">
        <f>SUM(F33:I33)</f>
        <v>0</v>
      </c>
      <c r="S33" s="12">
        <f>J33</f>
        <v>0</v>
      </c>
      <c r="T33" s="12">
        <f>SUM(J33:K33)</f>
        <v>0</v>
      </c>
      <c r="U33" s="12">
        <f>SUM(J33:L33)</f>
        <v>0</v>
      </c>
    </row>
    <row r="34" spans="1:21" ht="16.5" customHeight="1" thickTop="1" thickBot="1" x14ac:dyDescent="0.4">
      <c r="A34" s="2" t="s">
        <v>82</v>
      </c>
      <c r="B34" s="12">
        <v>-17258</v>
      </c>
      <c r="C34" s="12">
        <v>48</v>
      </c>
      <c r="D34" s="12">
        <v>-5071</v>
      </c>
      <c r="E34" s="12">
        <v>118167</v>
      </c>
      <c r="F34" s="12">
        <v>-129206</v>
      </c>
      <c r="G34" s="12">
        <v>-8645</v>
      </c>
      <c r="H34" s="12">
        <v>-49466</v>
      </c>
      <c r="I34" s="12">
        <v>29870</v>
      </c>
      <c r="J34" s="12">
        <v>-15903</v>
      </c>
      <c r="K34" s="12">
        <v>969</v>
      </c>
      <c r="L34" s="12">
        <v>-2772</v>
      </c>
      <c r="M34" s="3"/>
      <c r="N34" s="12">
        <f>SUM(B34:E34)</f>
        <v>95886</v>
      </c>
      <c r="O34" s="12">
        <f>F34</f>
        <v>-129206</v>
      </c>
      <c r="P34" s="12">
        <f>SUM(F34:G34)</f>
        <v>-137851</v>
      </c>
      <c r="Q34" s="12">
        <f>SUM(F34:H34)</f>
        <v>-187317</v>
      </c>
      <c r="R34" s="12">
        <f>SUM(F34:I34)</f>
        <v>-157447</v>
      </c>
      <c r="S34" s="12">
        <f>J34</f>
        <v>-15903</v>
      </c>
      <c r="T34" s="12">
        <f>SUM(J34:K34)</f>
        <v>-14934</v>
      </c>
      <c r="U34" s="12">
        <f>SUM(J34:L34)</f>
        <v>-17706</v>
      </c>
    </row>
    <row r="35" spans="1:21" ht="16.5" customHeight="1" thickTop="1" thickBot="1" x14ac:dyDescent="0.4">
      <c r="A35" s="2" t="s">
        <v>83</v>
      </c>
      <c r="B35" s="12">
        <v>231</v>
      </c>
      <c r="C35" s="12">
        <v>839</v>
      </c>
      <c r="D35" s="12">
        <v>619</v>
      </c>
      <c r="E35" s="12">
        <v>-1011</v>
      </c>
      <c r="F35" s="12">
        <v>1217</v>
      </c>
      <c r="G35" s="12">
        <v>59</v>
      </c>
      <c r="H35" s="12">
        <v>931</v>
      </c>
      <c r="I35" s="12">
        <v>-3112</v>
      </c>
      <c r="J35" s="12">
        <v>814</v>
      </c>
      <c r="K35" s="12">
        <v>1240</v>
      </c>
      <c r="L35" s="12">
        <v>712</v>
      </c>
      <c r="M35" s="3"/>
      <c r="N35" s="12">
        <f>SUM(B35:E35)</f>
        <v>678</v>
      </c>
      <c r="O35" s="12">
        <f>F35</f>
        <v>1217</v>
      </c>
      <c r="P35" s="12">
        <f>SUM(F35:G35)</f>
        <v>1276</v>
      </c>
      <c r="Q35" s="12">
        <f>SUM(F35:H35)</f>
        <v>2207</v>
      </c>
      <c r="R35" s="12">
        <f>SUM(F35:I35)</f>
        <v>-905</v>
      </c>
      <c r="S35" s="12">
        <f>J35</f>
        <v>814</v>
      </c>
      <c r="T35" s="12">
        <f>SUM(J35:K35)</f>
        <v>2054</v>
      </c>
      <c r="U35" s="12">
        <f>SUM(J35:L35)</f>
        <v>2766</v>
      </c>
    </row>
    <row r="36" spans="1:21" ht="15" customHeight="1" thickTop="1" thickBot="1" x14ac:dyDescent="0.4">
      <c r="A36" s="2" t="s">
        <v>84</v>
      </c>
      <c r="B36" s="12">
        <v>1202</v>
      </c>
      <c r="C36" s="12">
        <v>-726</v>
      </c>
      <c r="D36" s="12">
        <v>3450</v>
      </c>
      <c r="E36" s="12">
        <v>-3790</v>
      </c>
      <c r="F36" s="12">
        <v>3692</v>
      </c>
      <c r="G36" s="12">
        <v>-4038</v>
      </c>
      <c r="H36" s="12">
        <v>650</v>
      </c>
      <c r="I36" s="12">
        <v>-647</v>
      </c>
      <c r="J36" s="12">
        <v>7109</v>
      </c>
      <c r="K36" s="12">
        <v>-7568</v>
      </c>
      <c r="L36" s="12">
        <v>117</v>
      </c>
      <c r="M36" s="3"/>
      <c r="N36" s="12">
        <f>SUM(B36:E36)</f>
        <v>136</v>
      </c>
      <c r="O36" s="12">
        <f>F36</f>
        <v>3692</v>
      </c>
      <c r="P36" s="12">
        <f>SUM(F36:G36)</f>
        <v>-346</v>
      </c>
      <c r="Q36" s="12">
        <f>SUM(F36:H36)</f>
        <v>304</v>
      </c>
      <c r="R36" s="12">
        <f>SUM(F36:I36)</f>
        <v>-343</v>
      </c>
      <c r="S36" s="12">
        <f>J36</f>
        <v>7109</v>
      </c>
      <c r="T36" s="12">
        <f>SUM(J36:K36)</f>
        <v>-459</v>
      </c>
      <c r="U36" s="12">
        <f>SUM(J36:L36)</f>
        <v>-342</v>
      </c>
    </row>
    <row r="37" spans="1:21" ht="15" customHeight="1" thickTop="1" thickBot="1" x14ac:dyDescent="0.4">
      <c r="A37" s="2" t="s">
        <v>86</v>
      </c>
      <c r="B37" s="12">
        <v>0</v>
      </c>
      <c r="C37" s="12">
        <v>0</v>
      </c>
      <c r="D37" s="12">
        <v>0</v>
      </c>
      <c r="E37" s="12">
        <v>0</v>
      </c>
      <c r="F37" s="12">
        <v>0</v>
      </c>
      <c r="G37" s="12">
        <v>0</v>
      </c>
      <c r="H37" s="12">
        <v>0</v>
      </c>
      <c r="I37" s="12">
        <v>0</v>
      </c>
      <c r="J37" s="12">
        <v>0</v>
      </c>
      <c r="K37" s="12">
        <v>0</v>
      </c>
      <c r="L37" s="12">
        <v>0</v>
      </c>
      <c r="M37" s="3"/>
      <c r="N37" s="12">
        <f>SUM(B37:E37)</f>
        <v>0</v>
      </c>
      <c r="O37" s="12">
        <f>F37</f>
        <v>0</v>
      </c>
      <c r="P37" s="12">
        <f>SUM(F37:G37)</f>
        <v>0</v>
      </c>
      <c r="Q37" s="12">
        <f>SUM(F37:H37)</f>
        <v>0</v>
      </c>
      <c r="R37" s="12">
        <f>SUM(F37:I37)</f>
        <v>0</v>
      </c>
      <c r="S37" s="12">
        <f>J37</f>
        <v>0</v>
      </c>
      <c r="T37" s="12">
        <f>SUM(J37:K37)</f>
        <v>0</v>
      </c>
      <c r="U37" s="12">
        <f>SUM(J37:L37)</f>
        <v>0</v>
      </c>
    </row>
    <row r="38" spans="1:21" ht="15" customHeight="1" thickTop="1" thickBot="1" x14ac:dyDescent="0.4">
      <c r="A38" s="2" t="s">
        <v>116</v>
      </c>
      <c r="B38" s="12">
        <v>14849</v>
      </c>
      <c r="C38" s="12">
        <v>-20766</v>
      </c>
      <c r="D38" s="12">
        <v>-327</v>
      </c>
      <c r="E38" s="12">
        <v>-284</v>
      </c>
      <c r="F38" s="12">
        <v>-12053</v>
      </c>
      <c r="G38" s="12">
        <v>7105</v>
      </c>
      <c r="H38" s="12">
        <v>17091</v>
      </c>
      <c r="I38" s="12">
        <v>24798</v>
      </c>
      <c r="J38" s="12">
        <v>-16350</v>
      </c>
      <c r="K38" s="12">
        <v>-5289</v>
      </c>
      <c r="L38" s="12">
        <v>8687</v>
      </c>
      <c r="M38" s="3"/>
      <c r="N38" s="12">
        <f>SUM(B38:E38)</f>
        <v>-6528</v>
      </c>
      <c r="O38" s="12">
        <f>F38</f>
        <v>-12053</v>
      </c>
      <c r="P38" s="12">
        <f>SUM(F38:G38)</f>
        <v>-4948</v>
      </c>
      <c r="Q38" s="12">
        <f>SUM(F38:H38)</f>
        <v>12143</v>
      </c>
      <c r="R38" s="12">
        <f>SUM(F38:I38)</f>
        <v>36941</v>
      </c>
      <c r="S38" s="12">
        <f>J38</f>
        <v>-16350</v>
      </c>
      <c r="T38" s="12">
        <f>SUM(J38:K38)</f>
        <v>-21639</v>
      </c>
      <c r="U38" s="12">
        <f>SUM(J38:L38)</f>
        <v>-12952</v>
      </c>
    </row>
    <row r="39" spans="1:21" ht="15" customHeight="1" thickTop="1" thickBot="1" x14ac:dyDescent="0.4">
      <c r="A39" s="2"/>
      <c r="B39" s="12"/>
      <c r="C39" s="12"/>
      <c r="D39" s="12"/>
      <c r="E39" s="12"/>
      <c r="F39" s="12"/>
      <c r="G39" s="12"/>
      <c r="H39" s="12"/>
      <c r="I39" s="12"/>
      <c r="J39" s="12"/>
      <c r="K39" s="12"/>
      <c r="L39" s="12"/>
      <c r="M39" s="3"/>
      <c r="N39" s="12"/>
      <c r="O39" s="12"/>
      <c r="P39" s="12"/>
      <c r="Q39" s="12"/>
      <c r="R39" s="12"/>
      <c r="S39" s="12"/>
      <c r="T39" s="12"/>
      <c r="U39" s="12"/>
    </row>
    <row r="40" spans="1:21" ht="15" customHeight="1" thickTop="1" thickBot="1" x14ac:dyDescent="0.4">
      <c r="A40" s="2"/>
      <c r="B40" s="12"/>
      <c r="C40" s="12"/>
      <c r="D40" s="12"/>
      <c r="E40" s="12"/>
      <c r="F40" s="12"/>
      <c r="G40" s="12"/>
      <c r="H40" s="12"/>
      <c r="I40" s="12"/>
      <c r="J40" s="12"/>
      <c r="K40" s="12"/>
      <c r="L40" s="12"/>
      <c r="M40" s="3"/>
      <c r="N40" s="12"/>
      <c r="O40" s="12"/>
      <c r="P40" s="12"/>
      <c r="Q40" s="12"/>
      <c r="R40" s="12"/>
      <c r="S40" s="12"/>
      <c r="T40" s="12"/>
      <c r="U40" s="12"/>
    </row>
    <row r="41" spans="1:21" ht="6" customHeight="1" thickTop="1" thickBot="1" x14ac:dyDescent="0.4">
      <c r="A41" s="17"/>
      <c r="B41" s="18"/>
      <c r="C41" s="18"/>
      <c r="D41" s="18"/>
      <c r="E41" s="18"/>
      <c r="F41" s="18"/>
      <c r="G41" s="18"/>
      <c r="H41" s="18"/>
      <c r="I41" s="18"/>
      <c r="J41" s="18"/>
      <c r="K41" s="18"/>
      <c r="L41" s="18"/>
      <c r="M41" s="3"/>
      <c r="N41" s="18"/>
      <c r="O41" s="18"/>
      <c r="P41" s="18"/>
      <c r="Q41" s="18"/>
      <c r="R41" s="18"/>
      <c r="S41" s="18"/>
      <c r="T41" s="18"/>
      <c r="U41" s="18"/>
    </row>
    <row r="42" spans="1:21" ht="15" customHeight="1" thickTop="1" thickBot="1" x14ac:dyDescent="0.4">
      <c r="A42" s="1" t="s">
        <v>117</v>
      </c>
      <c r="B42" s="9">
        <f t="shared" ref="B42:L42" si="0">SUM(B10:B38)</f>
        <v>50463</v>
      </c>
      <c r="C42" s="9">
        <f t="shared" si="0"/>
        <v>50589</v>
      </c>
      <c r="D42" s="9">
        <f t="shared" si="0"/>
        <v>90976</v>
      </c>
      <c r="E42" s="9">
        <f t="shared" si="0"/>
        <v>197725</v>
      </c>
      <c r="F42" s="9">
        <f t="shared" si="0"/>
        <v>-45972</v>
      </c>
      <c r="G42" s="9">
        <f t="shared" si="0"/>
        <v>183478</v>
      </c>
      <c r="H42" s="9">
        <f t="shared" si="0"/>
        <v>229365</v>
      </c>
      <c r="I42" s="9">
        <f t="shared" si="0"/>
        <v>271337</v>
      </c>
      <c r="J42" s="9">
        <f t="shared" si="0"/>
        <v>174396</v>
      </c>
      <c r="K42" s="9">
        <f t="shared" si="0"/>
        <v>192999</v>
      </c>
      <c r="L42" s="9">
        <f t="shared" si="0"/>
        <v>232312</v>
      </c>
      <c r="M42" s="43"/>
      <c r="N42" s="9">
        <f t="shared" ref="N42:U42" si="1">SUM(N10:N38)</f>
        <v>389753</v>
      </c>
      <c r="O42" s="9">
        <f t="shared" si="1"/>
        <v>-45972</v>
      </c>
      <c r="P42" s="9">
        <f>SUM(P10:P38)</f>
        <v>137506</v>
      </c>
      <c r="Q42" s="9">
        <f t="shared" si="1"/>
        <v>366871</v>
      </c>
      <c r="R42" s="9">
        <f t="shared" si="1"/>
        <v>638208</v>
      </c>
      <c r="S42" s="9">
        <f t="shared" si="1"/>
        <v>174396</v>
      </c>
      <c r="T42" s="9">
        <f t="shared" si="1"/>
        <v>367395</v>
      </c>
      <c r="U42" s="9">
        <f t="shared" si="1"/>
        <v>599707</v>
      </c>
    </row>
    <row r="43" spans="1:21" ht="6" customHeight="1" thickTop="1" thickBot="1" x14ac:dyDescent="0.4"/>
    <row r="44" spans="1:21" ht="15" customHeight="1" thickTop="1" thickBot="1" x14ac:dyDescent="0.4">
      <c r="A44" s="2" t="s">
        <v>118</v>
      </c>
      <c r="B44" s="12">
        <v>-6</v>
      </c>
      <c r="C44" s="12">
        <v>0</v>
      </c>
      <c r="D44" s="12">
        <v>-1515</v>
      </c>
      <c r="E44" s="12">
        <v>1521</v>
      </c>
      <c r="F44" s="12">
        <v>0</v>
      </c>
      <c r="G44" s="12">
        <v>0</v>
      </c>
      <c r="H44" s="12">
        <v>-1294</v>
      </c>
      <c r="I44" s="12">
        <v>0</v>
      </c>
      <c r="J44" s="12">
        <v>0</v>
      </c>
      <c r="K44" s="12">
        <v>0</v>
      </c>
      <c r="L44" s="12">
        <v>0</v>
      </c>
      <c r="M44" s="3"/>
      <c r="N44" s="12">
        <f>SUM(B44:E44)</f>
        <v>0</v>
      </c>
      <c r="O44" s="12">
        <f>F44</f>
        <v>0</v>
      </c>
      <c r="P44" s="12">
        <f>SUM(F44:G44)</f>
        <v>0</v>
      </c>
      <c r="Q44" s="12">
        <f>SUM(F44:H44)</f>
        <v>-1294</v>
      </c>
      <c r="R44" s="12">
        <f>SUM(F44:I44)</f>
        <v>-1294</v>
      </c>
      <c r="S44" s="12">
        <f>J44</f>
        <v>0</v>
      </c>
      <c r="T44" s="12">
        <f>SUM(J44:K44)</f>
        <v>0</v>
      </c>
      <c r="U44" s="12">
        <f>SUM(J44:L44)</f>
        <v>0</v>
      </c>
    </row>
    <row r="45" spans="1:21" ht="15" customHeight="1" thickTop="1" thickBot="1" x14ac:dyDescent="0.4">
      <c r="A45" s="2" t="s">
        <v>120</v>
      </c>
      <c r="B45" s="12">
        <v>-6676</v>
      </c>
      <c r="C45" s="12">
        <v>-7868</v>
      </c>
      <c r="D45" s="12">
        <v>-8167</v>
      </c>
      <c r="E45" s="12">
        <v>-20435</v>
      </c>
      <c r="F45" s="12">
        <v>-7769</v>
      </c>
      <c r="G45" s="12">
        <v>-46004</v>
      </c>
      <c r="H45" s="12">
        <v>-30827</v>
      </c>
      <c r="I45" s="12">
        <v>-33185</v>
      </c>
      <c r="J45" s="12">
        <v>-45968</v>
      </c>
      <c r="K45" s="12">
        <v>-32056</v>
      </c>
      <c r="L45" s="12">
        <v>-41971</v>
      </c>
      <c r="M45" s="3"/>
      <c r="N45" s="12">
        <f>SUM(B45:E45)</f>
        <v>-43146</v>
      </c>
      <c r="O45" s="12">
        <f>F45</f>
        <v>-7769</v>
      </c>
      <c r="P45" s="12">
        <f>SUM(F45:G45)</f>
        <v>-53773</v>
      </c>
      <c r="Q45" s="12">
        <f>SUM(F45:H45)</f>
        <v>-84600</v>
      </c>
      <c r="R45" s="12">
        <f>SUM(F45:I45)</f>
        <v>-117785</v>
      </c>
      <c r="S45" s="12">
        <f>J45</f>
        <v>-45968</v>
      </c>
      <c r="T45" s="12">
        <f>SUM(J45:K45)</f>
        <v>-78024</v>
      </c>
      <c r="U45" s="12">
        <f>SUM(J45:L45)</f>
        <v>-119995</v>
      </c>
    </row>
    <row r="46" spans="1:21" ht="15" customHeight="1" thickTop="1" thickBot="1" x14ac:dyDescent="0.4">
      <c r="A46" s="2" t="s">
        <v>173</v>
      </c>
      <c r="B46" s="12">
        <v>0</v>
      </c>
      <c r="C46" s="12">
        <v>0</v>
      </c>
      <c r="D46" s="12">
        <v>0</v>
      </c>
      <c r="E46" s="12">
        <v>-222874</v>
      </c>
      <c r="F46" s="12">
        <v>0</v>
      </c>
      <c r="G46" s="12">
        <v>0</v>
      </c>
      <c r="H46" s="12">
        <v>0</v>
      </c>
      <c r="I46" s="12">
        <v>-557</v>
      </c>
      <c r="J46" s="12">
        <v>-314</v>
      </c>
      <c r="K46" s="12">
        <v>-334</v>
      </c>
      <c r="L46" s="12">
        <v>-319</v>
      </c>
      <c r="M46" s="3"/>
      <c r="N46" s="12">
        <f>SUM(B46:E46)</f>
        <v>-222874</v>
      </c>
      <c r="O46" s="12">
        <f>F46</f>
        <v>0</v>
      </c>
      <c r="P46" s="12">
        <f>SUM(F46:G46)</f>
        <v>0</v>
      </c>
      <c r="Q46" s="12">
        <f>SUM(F46:H46)</f>
        <v>0</v>
      </c>
      <c r="R46" s="12">
        <f>SUM(F46:I46)</f>
        <v>-557</v>
      </c>
      <c r="S46" s="12">
        <f>J46</f>
        <v>-314</v>
      </c>
      <c r="T46" s="12">
        <f>SUM(J46:K46)</f>
        <v>-648</v>
      </c>
      <c r="U46" s="12">
        <f>SUM(J46:L46)</f>
        <v>-967</v>
      </c>
    </row>
    <row r="47" spans="1:21" ht="15" customHeight="1" thickTop="1" thickBot="1" x14ac:dyDescent="0.4">
      <c r="A47" s="2" t="s">
        <v>174</v>
      </c>
      <c r="B47" s="12">
        <v>63642</v>
      </c>
      <c r="C47" s="12">
        <v>9037</v>
      </c>
      <c r="D47" s="12">
        <v>-167922</v>
      </c>
      <c r="E47" s="12">
        <v>355484</v>
      </c>
      <c r="F47" s="12">
        <v>19478</v>
      </c>
      <c r="G47" s="12">
        <v>-46465</v>
      </c>
      <c r="H47" s="12">
        <v>4971</v>
      </c>
      <c r="I47" s="12">
        <v>36578</v>
      </c>
      <c r="J47" s="12">
        <v>-85301</v>
      </c>
      <c r="K47" s="12">
        <v>-89461</v>
      </c>
      <c r="L47" s="12">
        <v>-18788</v>
      </c>
      <c r="M47" s="3"/>
      <c r="N47" s="12">
        <f>SUM(B47:E47)</f>
        <v>260241</v>
      </c>
      <c r="O47" s="12">
        <f>F47</f>
        <v>19478</v>
      </c>
      <c r="P47" s="12">
        <f>SUM(F47:G47)</f>
        <v>-26987</v>
      </c>
      <c r="Q47" s="12">
        <f>SUM(F47:H47)</f>
        <v>-22016</v>
      </c>
      <c r="R47" s="12">
        <f>SUM(F47:I47)</f>
        <v>14562</v>
      </c>
      <c r="S47" s="12">
        <f>J47</f>
        <v>-85301</v>
      </c>
      <c r="T47" s="12">
        <f>SUM(J47:K47)</f>
        <v>-174762</v>
      </c>
      <c r="U47" s="12">
        <f>SUM(J47:L47)</f>
        <v>-193550</v>
      </c>
    </row>
    <row r="48" spans="1:21" ht="15" customHeight="1" thickTop="1" thickBot="1" x14ac:dyDescent="0.4">
      <c r="A48" s="2" t="s">
        <v>119</v>
      </c>
      <c r="B48" s="12">
        <v>-137712</v>
      </c>
      <c r="C48" s="12">
        <v>-28883</v>
      </c>
      <c r="D48" s="12">
        <v>-77900</v>
      </c>
      <c r="E48" s="12">
        <v>-298465</v>
      </c>
      <c r="F48" s="12">
        <v>-85427</v>
      </c>
      <c r="G48" s="12">
        <v>-208020</v>
      </c>
      <c r="H48" s="12">
        <v>-167719</v>
      </c>
      <c r="I48" s="12">
        <v>-138075</v>
      </c>
      <c r="J48" s="12">
        <v>-113903</v>
      </c>
      <c r="K48" s="12">
        <v>-77419</v>
      </c>
      <c r="L48" s="12">
        <v>-139154</v>
      </c>
      <c r="M48" s="3"/>
      <c r="N48" s="12">
        <f>SUM(B48:E48)</f>
        <v>-542960</v>
      </c>
      <c r="O48" s="12">
        <f>F48</f>
        <v>-85427</v>
      </c>
      <c r="P48" s="12">
        <f>SUM(F48:G48)</f>
        <v>-293447</v>
      </c>
      <c r="Q48" s="12">
        <f>SUM(F48:H48)</f>
        <v>-461166</v>
      </c>
      <c r="R48" s="12">
        <f>SUM(F48:I48)</f>
        <v>-599241</v>
      </c>
      <c r="S48" s="12">
        <f>J48</f>
        <v>-113903</v>
      </c>
      <c r="T48" s="12">
        <f>SUM(J48:K48)</f>
        <v>-191322</v>
      </c>
      <c r="U48" s="12">
        <f>SUM(J48:L48)</f>
        <v>-330476</v>
      </c>
    </row>
    <row r="49" spans="1:21" ht="15" customHeight="1" thickTop="1" thickBot="1" x14ac:dyDescent="0.4">
      <c r="A49" s="2"/>
      <c r="B49" s="12"/>
      <c r="C49" s="12"/>
      <c r="D49" s="12"/>
      <c r="E49" s="12"/>
      <c r="F49" s="12"/>
      <c r="G49" s="12"/>
      <c r="H49" s="12"/>
      <c r="I49" s="12"/>
      <c r="J49" s="12"/>
      <c r="K49" s="12"/>
      <c r="L49" s="12"/>
      <c r="M49" s="3"/>
      <c r="N49" s="12"/>
      <c r="O49" s="12"/>
      <c r="P49" s="12"/>
      <c r="Q49" s="12"/>
      <c r="R49" s="12"/>
      <c r="S49" s="12"/>
      <c r="T49" s="12"/>
      <c r="U49" s="12"/>
    </row>
    <row r="50" spans="1:21" ht="6" customHeight="1" thickTop="1" thickBot="1" x14ac:dyDescent="0.4">
      <c r="A50" s="17"/>
      <c r="B50" s="18"/>
      <c r="C50" s="18"/>
      <c r="D50" s="18"/>
      <c r="E50" s="18"/>
      <c r="F50" s="18"/>
      <c r="G50" s="18"/>
      <c r="H50" s="18"/>
      <c r="I50" s="18"/>
      <c r="J50" s="18"/>
      <c r="K50" s="18"/>
      <c r="L50" s="18"/>
      <c r="M50" s="3"/>
      <c r="N50" s="18"/>
      <c r="O50" s="18"/>
      <c r="P50" s="18"/>
      <c r="Q50" s="18"/>
      <c r="R50" s="18"/>
      <c r="S50" s="18"/>
      <c r="T50" s="18"/>
      <c r="U50" s="18"/>
    </row>
    <row r="51" spans="1:21" ht="15" customHeight="1" thickTop="1" thickBot="1" x14ac:dyDescent="0.4">
      <c r="A51" s="1" t="s">
        <v>121</v>
      </c>
      <c r="B51" s="9">
        <f t="shared" ref="B51:L51" si="2">SUM(B42:B48)</f>
        <v>-30289</v>
      </c>
      <c r="C51" s="9">
        <f t="shared" si="2"/>
        <v>22875</v>
      </c>
      <c r="D51" s="9">
        <f t="shared" si="2"/>
        <v>-164528</v>
      </c>
      <c r="E51" s="9">
        <f t="shared" si="2"/>
        <v>12956</v>
      </c>
      <c r="F51" s="9">
        <f t="shared" si="2"/>
        <v>-119690</v>
      </c>
      <c r="G51" s="9">
        <f t="shared" si="2"/>
        <v>-117011</v>
      </c>
      <c r="H51" s="9">
        <f t="shared" si="2"/>
        <v>34496</v>
      </c>
      <c r="I51" s="9">
        <f t="shared" si="2"/>
        <v>136098</v>
      </c>
      <c r="J51" s="9">
        <f t="shared" si="2"/>
        <v>-71090</v>
      </c>
      <c r="K51" s="9">
        <f t="shared" si="2"/>
        <v>-6271</v>
      </c>
      <c r="L51" s="9">
        <f t="shared" si="2"/>
        <v>32080</v>
      </c>
      <c r="M51" s="43"/>
      <c r="N51" s="9">
        <f>SUM(N42:N48)</f>
        <v>-158986</v>
      </c>
      <c r="O51" s="9">
        <f>SUM(O42:O48)</f>
        <v>-119690</v>
      </c>
      <c r="P51" s="9">
        <f t="shared" ref="P51:U51" si="3">SUM(P42:P48)</f>
        <v>-236701</v>
      </c>
      <c r="Q51" s="9">
        <f t="shared" si="3"/>
        <v>-202205</v>
      </c>
      <c r="R51" s="9">
        <f t="shared" si="3"/>
        <v>-66107</v>
      </c>
      <c r="S51" s="9">
        <f t="shared" si="3"/>
        <v>-71090</v>
      </c>
      <c r="T51" s="9">
        <f t="shared" si="3"/>
        <v>-77361</v>
      </c>
      <c r="U51" s="9">
        <f t="shared" si="3"/>
        <v>-45281</v>
      </c>
    </row>
    <row r="52" spans="1:21" ht="15.5" thickTop="1" thickBot="1" x14ac:dyDescent="0.4">
      <c r="A52" s="17"/>
      <c r="B52" s="18"/>
      <c r="C52" s="18"/>
      <c r="D52" s="18"/>
      <c r="E52" s="18"/>
      <c r="F52" s="18"/>
      <c r="G52" s="18"/>
      <c r="H52" s="18"/>
      <c r="I52" s="18"/>
      <c r="J52" s="18"/>
      <c r="K52" s="18"/>
      <c r="L52" s="18"/>
      <c r="M52" s="3"/>
      <c r="N52" s="18"/>
      <c r="O52" s="18"/>
      <c r="P52" s="18"/>
      <c r="Q52" s="18"/>
      <c r="R52" s="18"/>
      <c r="S52" s="18"/>
      <c r="T52" s="18"/>
      <c r="U52" s="18"/>
    </row>
    <row r="53" spans="1:21" ht="15" customHeight="1" thickTop="1" thickBot="1" x14ac:dyDescent="0.4">
      <c r="A53" s="1" t="s">
        <v>122</v>
      </c>
      <c r="B53" s="9"/>
      <c r="C53" s="9"/>
      <c r="D53" s="9"/>
      <c r="E53" s="9"/>
      <c r="F53" s="9"/>
      <c r="G53" s="9"/>
      <c r="H53" s="9"/>
      <c r="I53" s="9"/>
      <c r="J53" s="9"/>
      <c r="K53" s="9"/>
      <c r="L53" s="9"/>
      <c r="M53" s="43"/>
      <c r="N53" s="9"/>
      <c r="O53" s="9"/>
      <c r="P53" s="9"/>
      <c r="Q53" s="9"/>
      <c r="R53" s="9"/>
      <c r="S53" s="9"/>
      <c r="T53" s="9"/>
      <c r="U53" s="9"/>
    </row>
    <row r="54" spans="1:21" ht="15" customHeight="1" thickTop="1" thickBot="1" x14ac:dyDescent="0.4">
      <c r="A54" s="2" t="s">
        <v>123</v>
      </c>
      <c r="B54" s="12">
        <v>-2000</v>
      </c>
      <c r="C54" s="12">
        <v>-1826</v>
      </c>
      <c r="D54" s="12">
        <v>-3867</v>
      </c>
      <c r="E54" s="12">
        <v>-2326</v>
      </c>
      <c r="F54" s="12">
        <v>-2957</v>
      </c>
      <c r="G54" s="12">
        <v>-3033</v>
      </c>
      <c r="H54" s="12">
        <v>-4153</v>
      </c>
      <c r="I54" s="12">
        <v>-4982</v>
      </c>
      <c r="J54" s="12">
        <v>-2091</v>
      </c>
      <c r="K54" s="12">
        <v>-1757</v>
      </c>
      <c r="L54" s="12">
        <v>-1636</v>
      </c>
      <c r="M54" s="3"/>
      <c r="N54" s="12">
        <f>SUM(B54:E54)</f>
        <v>-10019</v>
      </c>
      <c r="O54" s="12">
        <f>F54</f>
        <v>-2957</v>
      </c>
      <c r="P54" s="12">
        <f>SUM(F54:G54)</f>
        <v>-5990</v>
      </c>
      <c r="Q54" s="12">
        <f>SUM(F54:H54)</f>
        <v>-10143</v>
      </c>
      <c r="R54" s="12">
        <f>SUM(F54:I54)</f>
        <v>-15125</v>
      </c>
      <c r="S54" s="12">
        <f>J54</f>
        <v>-2091</v>
      </c>
      <c r="T54" s="12">
        <f>SUM(J54:K54)</f>
        <v>-3848</v>
      </c>
      <c r="U54" s="12">
        <f>SUM(J54:L54)</f>
        <v>-5484</v>
      </c>
    </row>
    <row r="55" spans="1:21" ht="15" customHeight="1" thickTop="1" thickBot="1" x14ac:dyDescent="0.4">
      <c r="A55" s="2" t="s">
        <v>124</v>
      </c>
      <c r="B55" s="12">
        <v>0</v>
      </c>
      <c r="C55" s="12">
        <v>0</v>
      </c>
      <c r="D55" s="12">
        <v>0</v>
      </c>
      <c r="E55" s="12">
        <v>0</v>
      </c>
      <c r="F55" s="12">
        <v>0</v>
      </c>
      <c r="G55" s="12">
        <v>0</v>
      </c>
      <c r="H55" s="12">
        <v>0</v>
      </c>
      <c r="I55" s="12">
        <v>0</v>
      </c>
      <c r="J55" s="12">
        <v>-10311</v>
      </c>
      <c r="K55" s="12">
        <v>10311</v>
      </c>
      <c r="L55" s="12">
        <v>0</v>
      </c>
      <c r="M55" s="3"/>
      <c r="N55" s="12">
        <f>SUM(B55:E55)</f>
        <v>0</v>
      </c>
      <c r="O55" s="12">
        <f>F55</f>
        <v>0</v>
      </c>
      <c r="P55" s="12">
        <f>SUM(F55:G55)</f>
        <v>0</v>
      </c>
      <c r="Q55" s="12">
        <f>SUM(F55:H55)</f>
        <v>0</v>
      </c>
      <c r="R55" s="12">
        <f>SUM(F55:I55)</f>
        <v>0</v>
      </c>
      <c r="S55" s="12">
        <f>J55</f>
        <v>-10311</v>
      </c>
      <c r="T55" s="12">
        <f>SUM(J55:K55)</f>
        <v>0</v>
      </c>
      <c r="U55" s="12">
        <f>SUM(J55:L55)</f>
        <v>0</v>
      </c>
    </row>
    <row r="56" spans="1:21" ht="15" customHeight="1" thickTop="1" thickBot="1" x14ac:dyDescent="0.4">
      <c r="A56" s="2" t="s">
        <v>125</v>
      </c>
      <c r="B56" s="12">
        <v>0</v>
      </c>
      <c r="C56" s="12">
        <v>0</v>
      </c>
      <c r="D56" s="12">
        <v>0</v>
      </c>
      <c r="E56" s="12">
        <v>0</v>
      </c>
      <c r="F56" s="12">
        <v>0</v>
      </c>
      <c r="G56" s="12">
        <v>0</v>
      </c>
      <c r="H56" s="12">
        <v>0</v>
      </c>
      <c r="I56" s="12">
        <v>0</v>
      </c>
      <c r="J56" s="12">
        <v>0</v>
      </c>
      <c r="K56" s="12">
        <v>0</v>
      </c>
      <c r="L56" s="12">
        <v>0</v>
      </c>
      <c r="M56" s="3"/>
      <c r="N56" s="12">
        <f>SUM(B56:E56)</f>
        <v>0</v>
      </c>
      <c r="O56" s="12">
        <f>F56</f>
        <v>0</v>
      </c>
      <c r="P56" s="12">
        <f>SUM(F56:G56)</f>
        <v>0</v>
      </c>
      <c r="Q56" s="12">
        <f>SUM(F56:H56)</f>
        <v>0</v>
      </c>
      <c r="R56" s="12">
        <f>SUM(F56:I56)</f>
        <v>0</v>
      </c>
      <c r="S56" s="12">
        <f>J56</f>
        <v>0</v>
      </c>
      <c r="T56" s="12">
        <f>SUM(J56:K56)</f>
        <v>0</v>
      </c>
      <c r="U56" s="12">
        <f>SUM(J56:L56)</f>
        <v>0</v>
      </c>
    </row>
    <row r="57" spans="1:21" ht="15" customHeight="1" thickTop="1" thickBot="1" x14ac:dyDescent="0.4">
      <c r="A57" s="2" t="s">
        <v>127</v>
      </c>
      <c r="B57" s="12">
        <v>0</v>
      </c>
      <c r="C57" s="12">
        <v>0</v>
      </c>
      <c r="D57" s="12">
        <v>0</v>
      </c>
      <c r="E57" s="12">
        <v>0</v>
      </c>
      <c r="F57" s="12">
        <v>0</v>
      </c>
      <c r="G57" s="12">
        <v>-103060.45530999999</v>
      </c>
      <c r="H57" s="12">
        <v>-10310.54469000001</v>
      </c>
      <c r="I57" s="12">
        <v>-7448</v>
      </c>
      <c r="J57" s="12">
        <v>0</v>
      </c>
      <c r="K57" s="12">
        <v>0</v>
      </c>
      <c r="L57" s="12">
        <v>0</v>
      </c>
      <c r="M57" s="3"/>
      <c r="N57" s="12">
        <f>SUM(B57:E57)</f>
        <v>0</v>
      </c>
      <c r="O57" s="12">
        <f>F57</f>
        <v>0</v>
      </c>
      <c r="P57" s="12">
        <f>SUM(F57:G57)</f>
        <v>-103060.45530999999</v>
      </c>
      <c r="Q57" s="12">
        <f>SUM(F57:H57)</f>
        <v>-113371</v>
      </c>
      <c r="R57" s="12">
        <f>SUM(F57:I57)</f>
        <v>-120819</v>
      </c>
      <c r="S57" s="12">
        <f>J57</f>
        <v>0</v>
      </c>
      <c r="T57" s="12">
        <f>SUM(J57:K57)</f>
        <v>0</v>
      </c>
      <c r="U57" s="12">
        <f>SUM(J57:L57)</f>
        <v>0</v>
      </c>
    </row>
    <row r="58" spans="1:21" ht="15" customHeight="1" thickTop="1" thickBot="1" x14ac:dyDescent="0.4">
      <c r="A58" s="2" t="s">
        <v>126</v>
      </c>
      <c r="B58" s="12">
        <v>0</v>
      </c>
      <c r="C58" s="12">
        <v>0</v>
      </c>
      <c r="D58" s="12">
        <v>0</v>
      </c>
      <c r="E58" s="12">
        <v>0</v>
      </c>
      <c r="F58" s="12">
        <v>0</v>
      </c>
      <c r="G58" s="12">
        <v>0</v>
      </c>
      <c r="H58" s="12">
        <v>0</v>
      </c>
      <c r="I58" s="12">
        <v>0</v>
      </c>
      <c r="J58" s="12">
        <v>0</v>
      </c>
      <c r="K58" s="12">
        <v>0</v>
      </c>
      <c r="L58" s="12">
        <v>0</v>
      </c>
      <c r="M58" s="3"/>
      <c r="N58" s="12">
        <f>SUM(B58:E58)</f>
        <v>0</v>
      </c>
      <c r="O58" s="12">
        <f>F58</f>
        <v>0</v>
      </c>
      <c r="P58" s="12">
        <f>SUM(F58:G58)</f>
        <v>0</v>
      </c>
      <c r="Q58" s="12">
        <f>SUM(F58:H58)</f>
        <v>0</v>
      </c>
      <c r="R58" s="12">
        <f>SUM(F58:I58)</f>
        <v>0</v>
      </c>
      <c r="S58" s="12">
        <f>J58</f>
        <v>0</v>
      </c>
      <c r="T58" s="12">
        <f>SUM(J58:K58)</f>
        <v>0</v>
      </c>
      <c r="U58" s="12">
        <f>SUM(J58:L58)</f>
        <v>0</v>
      </c>
    </row>
    <row r="59" spans="1:21" ht="15" customHeight="1" thickTop="1" thickBot="1" x14ac:dyDescent="0.4">
      <c r="A59" s="2" t="s">
        <v>128</v>
      </c>
      <c r="B59" s="12">
        <v>0</v>
      </c>
      <c r="C59" s="12">
        <v>0</v>
      </c>
      <c r="D59" s="12">
        <v>0</v>
      </c>
      <c r="E59" s="12">
        <v>0</v>
      </c>
      <c r="F59" s="12">
        <v>0</v>
      </c>
      <c r="G59" s="12">
        <v>0</v>
      </c>
      <c r="H59" s="12">
        <v>0</v>
      </c>
      <c r="I59" s="12">
        <v>0</v>
      </c>
      <c r="J59" s="12">
        <v>0</v>
      </c>
      <c r="K59" s="12">
        <v>0</v>
      </c>
      <c r="L59" s="12">
        <v>0</v>
      </c>
      <c r="M59" s="3"/>
      <c r="N59" s="12">
        <f>SUM(B59:E59)</f>
        <v>0</v>
      </c>
      <c r="O59" s="12">
        <f>F59</f>
        <v>0</v>
      </c>
      <c r="P59" s="12">
        <f>SUM(F59:G59)</f>
        <v>0</v>
      </c>
      <c r="Q59" s="12">
        <f>SUM(F59:H59)</f>
        <v>0</v>
      </c>
      <c r="R59" s="12">
        <f>SUM(F59:I59)</f>
        <v>0</v>
      </c>
      <c r="S59" s="12">
        <f>J59</f>
        <v>0</v>
      </c>
      <c r="T59" s="12">
        <f>SUM(J59:K59)</f>
        <v>0</v>
      </c>
      <c r="U59" s="12">
        <f>SUM(J59:L59)</f>
        <v>0</v>
      </c>
    </row>
    <row r="60" spans="1:21" ht="15" customHeight="1" thickTop="1" thickBot="1" x14ac:dyDescent="0.4">
      <c r="A60" s="2" t="s">
        <v>213</v>
      </c>
      <c r="B60" s="12"/>
      <c r="C60" s="12"/>
      <c r="D60" s="12"/>
      <c r="E60" s="12"/>
      <c r="F60" s="12"/>
      <c r="G60" s="12"/>
      <c r="H60" s="12"/>
      <c r="I60" s="12"/>
      <c r="J60" s="12">
        <v>0</v>
      </c>
      <c r="K60" s="12">
        <v>0</v>
      </c>
      <c r="L60" s="12">
        <v>0</v>
      </c>
      <c r="M60" s="3"/>
      <c r="N60" s="12">
        <f>SUM(B60:E60)</f>
        <v>0</v>
      </c>
      <c r="O60" s="12">
        <f>F60</f>
        <v>0</v>
      </c>
      <c r="P60" s="12">
        <f>SUM(F60:G60)</f>
        <v>0</v>
      </c>
      <c r="Q60" s="12">
        <f>SUM(F60:H60)</f>
        <v>0</v>
      </c>
      <c r="R60" s="12">
        <f>SUM(F60:I60)</f>
        <v>0</v>
      </c>
      <c r="S60" s="12">
        <f>J60</f>
        <v>0</v>
      </c>
      <c r="T60" s="12">
        <f>SUM(J60:K60)</f>
        <v>0</v>
      </c>
      <c r="U60" s="12">
        <f>SUM(J60:L60)</f>
        <v>0</v>
      </c>
    </row>
    <row r="61" spans="1:21" ht="6" customHeight="1" thickTop="1" thickBot="1" x14ac:dyDescent="0.4">
      <c r="A61" s="17"/>
      <c r="B61" s="18"/>
      <c r="C61" s="18"/>
      <c r="D61" s="18"/>
      <c r="E61" s="18"/>
      <c r="F61" s="18"/>
      <c r="G61" s="18"/>
      <c r="H61" s="18"/>
      <c r="I61" s="18"/>
      <c r="J61" s="18"/>
      <c r="K61" s="18"/>
      <c r="L61" s="18"/>
      <c r="M61" s="3"/>
      <c r="N61" s="18"/>
      <c r="O61" s="18"/>
      <c r="P61" s="18"/>
      <c r="Q61" s="18"/>
      <c r="R61" s="18"/>
      <c r="S61" s="18"/>
      <c r="T61" s="18"/>
      <c r="U61" s="18"/>
    </row>
    <row r="62" spans="1:21" ht="15" customHeight="1" thickTop="1" thickBot="1" x14ac:dyDescent="0.4">
      <c r="A62" s="1" t="s">
        <v>129</v>
      </c>
      <c r="B62" s="9">
        <f t="shared" ref="B62:G62" si="4">SUM(B54:B59)</f>
        <v>-2000</v>
      </c>
      <c r="C62" s="9">
        <f t="shared" si="4"/>
        <v>-1826</v>
      </c>
      <c r="D62" s="9">
        <f t="shared" si="4"/>
        <v>-3867</v>
      </c>
      <c r="E62" s="9">
        <f t="shared" si="4"/>
        <v>-2326</v>
      </c>
      <c r="F62" s="9">
        <f t="shared" si="4"/>
        <v>-2957</v>
      </c>
      <c r="G62" s="9">
        <f t="shared" si="4"/>
        <v>-106093.45530999999</v>
      </c>
      <c r="H62" s="9">
        <f t="shared" ref="H62:L62" si="5">SUM(H54:H59)</f>
        <v>-14463.54469000001</v>
      </c>
      <c r="I62" s="9">
        <f t="shared" si="5"/>
        <v>-12430</v>
      </c>
      <c r="J62" s="9">
        <f>SUM(J54:J59)</f>
        <v>-12402</v>
      </c>
      <c r="K62" s="9">
        <f t="shared" si="5"/>
        <v>8554</v>
      </c>
      <c r="L62" s="9">
        <f t="shared" si="5"/>
        <v>-1636</v>
      </c>
      <c r="M62" s="43"/>
      <c r="N62" s="9">
        <f t="shared" ref="N62:U62" si="6">SUM(N54:N57)</f>
        <v>-10019</v>
      </c>
      <c r="O62" s="9">
        <f t="shared" si="6"/>
        <v>-2957</v>
      </c>
      <c r="P62" s="9">
        <f t="shared" si="6"/>
        <v>-109050.45530999999</v>
      </c>
      <c r="Q62" s="9">
        <f t="shared" si="6"/>
        <v>-123514</v>
      </c>
      <c r="R62" s="9">
        <f t="shared" si="6"/>
        <v>-135944</v>
      </c>
      <c r="S62" s="9">
        <f>SUM(S54:S57)</f>
        <v>-12402</v>
      </c>
      <c r="T62" s="9">
        <f t="shared" si="6"/>
        <v>-3848</v>
      </c>
      <c r="U62" s="9">
        <f t="shared" si="6"/>
        <v>-5484</v>
      </c>
    </row>
    <row r="63" spans="1:21" ht="15.5" thickTop="1" thickBot="1" x14ac:dyDescent="0.4">
      <c r="A63" s="17"/>
      <c r="B63" s="18"/>
      <c r="C63" s="18"/>
      <c r="D63" s="18"/>
      <c r="E63" s="18"/>
      <c r="F63" s="18"/>
      <c r="G63" s="18"/>
      <c r="H63" s="18"/>
      <c r="I63" s="18"/>
      <c r="J63" s="18"/>
      <c r="K63" s="18"/>
      <c r="L63" s="18"/>
      <c r="M63" s="3"/>
      <c r="N63" s="18"/>
      <c r="O63" s="18"/>
      <c r="P63" s="18"/>
      <c r="Q63" s="18"/>
      <c r="R63" s="18"/>
      <c r="S63" s="18"/>
      <c r="T63" s="18"/>
      <c r="U63" s="18"/>
    </row>
    <row r="64" spans="1:21" ht="15" customHeight="1" thickTop="1" thickBot="1" x14ac:dyDescent="0.4">
      <c r="A64" s="1" t="s">
        <v>130</v>
      </c>
      <c r="B64" s="9"/>
      <c r="C64" s="9"/>
      <c r="D64" s="9"/>
      <c r="E64" s="9"/>
      <c r="F64" s="9"/>
      <c r="G64" s="9"/>
      <c r="H64" s="9"/>
      <c r="I64" s="9"/>
      <c r="J64" s="9"/>
      <c r="K64" s="9"/>
      <c r="L64" s="9"/>
      <c r="M64" s="43"/>
      <c r="N64" s="9"/>
      <c r="O64" s="9"/>
      <c r="P64" s="9"/>
      <c r="Q64" s="9"/>
      <c r="R64" s="9"/>
      <c r="S64" s="9"/>
      <c r="T64" s="9"/>
      <c r="U64" s="9"/>
    </row>
    <row r="65" spans="1:21" ht="15" customHeight="1" thickTop="1" thickBot="1" x14ac:dyDescent="0.4">
      <c r="A65" s="2" t="s">
        <v>131</v>
      </c>
      <c r="B65" s="12">
        <v>0</v>
      </c>
      <c r="C65" s="12">
        <v>160000</v>
      </c>
      <c r="D65" s="12">
        <v>0</v>
      </c>
      <c r="E65" s="12">
        <v>0</v>
      </c>
      <c r="F65" s="12">
        <v>280464</v>
      </c>
      <c r="G65" s="12">
        <v>99062</v>
      </c>
      <c r="H65" s="12">
        <v>450000</v>
      </c>
      <c r="I65" s="12">
        <v>175</v>
      </c>
      <c r="J65" s="12">
        <v>20104</v>
      </c>
      <c r="K65" s="12">
        <v>31255</v>
      </c>
      <c r="L65" s="12">
        <v>49359</v>
      </c>
      <c r="M65" s="3"/>
      <c r="N65" s="12">
        <f>SUM(B65:E65)</f>
        <v>160000</v>
      </c>
      <c r="O65" s="12">
        <f>F65</f>
        <v>280464</v>
      </c>
      <c r="P65" s="12">
        <f>SUM(F65:G65)</f>
        <v>379526</v>
      </c>
      <c r="Q65" s="12">
        <f>SUM(F65:H65)</f>
        <v>829526</v>
      </c>
      <c r="R65" s="12">
        <f>SUM(F65:I65)</f>
        <v>829701</v>
      </c>
      <c r="S65" s="12">
        <f>J65</f>
        <v>20104</v>
      </c>
      <c r="T65" s="12">
        <f>SUM(J65:K65)</f>
        <v>51359</v>
      </c>
      <c r="U65" s="12">
        <f>SUM(J65:L65)</f>
        <v>100718</v>
      </c>
    </row>
    <row r="66" spans="1:21" ht="15" customHeight="1" thickTop="1" thickBot="1" x14ac:dyDescent="0.4">
      <c r="A66" s="2" t="s">
        <v>132</v>
      </c>
      <c r="B66" s="12">
        <v>0</v>
      </c>
      <c r="C66" s="12">
        <v>0</v>
      </c>
      <c r="D66" s="12">
        <v>-10924</v>
      </c>
      <c r="E66" s="12">
        <v>0</v>
      </c>
      <c r="F66" s="12">
        <v>0</v>
      </c>
      <c r="G66" s="12">
        <v>0</v>
      </c>
      <c r="H66" s="12">
        <v>-65861</v>
      </c>
      <c r="I66" s="12">
        <v>5000</v>
      </c>
      <c r="J66" s="12">
        <v>-91600</v>
      </c>
      <c r="K66" s="12">
        <v>-6400</v>
      </c>
      <c r="L66" s="12">
        <v>-1500</v>
      </c>
      <c r="M66" s="3"/>
      <c r="N66" s="12">
        <f>SUM(B66:E66)</f>
        <v>-10924</v>
      </c>
      <c r="O66" s="12">
        <f>F66</f>
        <v>0</v>
      </c>
      <c r="P66" s="12">
        <f>SUM(F66:G66)</f>
        <v>0</v>
      </c>
      <c r="Q66" s="12">
        <f>SUM(F66:H66)</f>
        <v>-65861</v>
      </c>
      <c r="R66" s="12">
        <f>SUM(F66:I66)</f>
        <v>-60861</v>
      </c>
      <c r="S66" s="12">
        <f>J66</f>
        <v>-91600</v>
      </c>
      <c r="T66" s="12">
        <f>SUM(J66:K66)</f>
        <v>-98000</v>
      </c>
      <c r="U66" s="12">
        <f>SUM(J66:L66)</f>
        <v>-99500</v>
      </c>
    </row>
    <row r="67" spans="1:21" ht="15" customHeight="1" thickTop="1" thickBot="1" x14ac:dyDescent="0.4">
      <c r="A67" s="2" t="s">
        <v>223</v>
      </c>
      <c r="B67" s="12">
        <v>-23768</v>
      </c>
      <c r="C67" s="12">
        <v>53768</v>
      </c>
      <c r="D67" s="12">
        <v>0</v>
      </c>
      <c r="E67" s="12">
        <v>0</v>
      </c>
      <c r="F67" s="12">
        <v>-12324</v>
      </c>
      <c r="G67" s="12">
        <v>112324</v>
      </c>
      <c r="H67" s="12">
        <v>0</v>
      </c>
      <c r="I67" s="12">
        <v>-100000</v>
      </c>
      <c r="J67" s="12">
        <v>-7482</v>
      </c>
      <c r="K67" s="12">
        <v>-22150</v>
      </c>
      <c r="L67" s="12">
        <v>-67614</v>
      </c>
      <c r="M67" s="3"/>
      <c r="N67" s="12">
        <f>SUM(B67:E67)</f>
        <v>30000</v>
      </c>
      <c r="O67" s="12">
        <f>F67</f>
        <v>-12324</v>
      </c>
      <c r="P67" s="12">
        <f>SUM(F67:G67)</f>
        <v>100000</v>
      </c>
      <c r="Q67" s="12">
        <f>SUM(F67:H67)</f>
        <v>100000</v>
      </c>
      <c r="R67" s="12">
        <f>SUM(F67:I67)</f>
        <v>0</v>
      </c>
      <c r="S67" s="12">
        <f>J67</f>
        <v>-7482</v>
      </c>
      <c r="T67" s="12">
        <f>SUM(J67:K67)</f>
        <v>-29632</v>
      </c>
      <c r="U67" s="12">
        <f>SUM(J67:L67)</f>
        <v>-97246</v>
      </c>
    </row>
    <row r="68" spans="1:21" ht="15" customHeight="1" thickTop="1" thickBot="1" x14ac:dyDescent="0.4">
      <c r="A68" s="2" t="s">
        <v>175</v>
      </c>
      <c r="B68" s="12"/>
      <c r="C68" s="12">
        <v>-706</v>
      </c>
      <c r="D68" s="12">
        <v>-360</v>
      </c>
      <c r="E68" s="12">
        <v>1066</v>
      </c>
      <c r="F68" s="12"/>
      <c r="G68" s="12">
        <v>-630</v>
      </c>
      <c r="H68" s="12">
        <v>-1015</v>
      </c>
      <c r="I68" s="12">
        <v>253</v>
      </c>
      <c r="J68" s="12">
        <v>-420</v>
      </c>
      <c r="K68" s="12">
        <v>-442</v>
      </c>
      <c r="L68" s="12">
        <v>-547</v>
      </c>
      <c r="M68" s="3"/>
      <c r="N68" s="12">
        <f>SUM(B68:E68)</f>
        <v>0</v>
      </c>
      <c r="O68" s="12">
        <f>F68</f>
        <v>0</v>
      </c>
      <c r="P68" s="12">
        <f>SUM(F68:G68)</f>
        <v>-630</v>
      </c>
      <c r="Q68" s="12">
        <f>SUM(F68:H68)</f>
        <v>-1645</v>
      </c>
      <c r="R68" s="12">
        <f>SUM(F68:I68)</f>
        <v>-1392</v>
      </c>
      <c r="S68" s="12">
        <f>J68</f>
        <v>-420</v>
      </c>
      <c r="T68" s="12">
        <f>SUM(J68:K68)</f>
        <v>-862</v>
      </c>
      <c r="U68" s="12">
        <f>SUM(J68:L68)</f>
        <v>-1409</v>
      </c>
    </row>
    <row r="69" spans="1:21" ht="15" customHeight="1" thickTop="1" thickBot="1" x14ac:dyDescent="0.4">
      <c r="A69" s="2" t="s">
        <v>133</v>
      </c>
      <c r="B69" s="12">
        <v>0</v>
      </c>
      <c r="C69" s="12">
        <v>-46837</v>
      </c>
      <c r="D69" s="12">
        <v>-9420</v>
      </c>
      <c r="E69" s="12">
        <v>-10849</v>
      </c>
      <c r="F69" s="12">
        <v>70000</v>
      </c>
      <c r="G69" s="12">
        <v>-120973</v>
      </c>
      <c r="H69" s="12">
        <v>-327842</v>
      </c>
      <c r="I69" s="12">
        <v>-7386</v>
      </c>
      <c r="J69" s="12">
        <v>0</v>
      </c>
      <c r="K69" s="12">
        <v>0</v>
      </c>
      <c r="L69" s="12">
        <v>0</v>
      </c>
      <c r="M69" s="3"/>
      <c r="N69" s="12">
        <f>SUM(B69:E69)</f>
        <v>-67106</v>
      </c>
      <c r="O69" s="12">
        <f>F69</f>
        <v>70000</v>
      </c>
      <c r="P69" s="12">
        <f>SUM(F69:G69)</f>
        <v>-50973</v>
      </c>
      <c r="Q69" s="12">
        <f>SUM(F69:H69)</f>
        <v>-378815</v>
      </c>
      <c r="R69" s="12">
        <f>SUM(F69:I69)</f>
        <v>-386201</v>
      </c>
      <c r="S69" s="12">
        <f>J69</f>
        <v>0</v>
      </c>
      <c r="T69" s="12">
        <f>SUM(J69:K69)</f>
        <v>0</v>
      </c>
      <c r="U69" s="12">
        <f>SUM(J69:L69)</f>
        <v>0</v>
      </c>
    </row>
    <row r="70" spans="1:21" ht="15" customHeight="1" thickTop="1" thickBot="1" x14ac:dyDescent="0.4">
      <c r="A70" s="2" t="s">
        <v>214</v>
      </c>
      <c r="B70" s="12"/>
      <c r="C70" s="12"/>
      <c r="D70" s="12"/>
      <c r="E70" s="12"/>
      <c r="F70" s="12"/>
      <c r="G70" s="12"/>
      <c r="H70" s="12"/>
      <c r="I70" s="12"/>
      <c r="J70" s="12">
        <v>-5444</v>
      </c>
      <c r="K70" s="12">
        <v>5444</v>
      </c>
      <c r="L70" s="12">
        <v>0</v>
      </c>
      <c r="M70" s="3"/>
      <c r="N70" s="12">
        <f>SUM(B70:E70)</f>
        <v>0</v>
      </c>
      <c r="O70" s="12">
        <f>F70</f>
        <v>0</v>
      </c>
      <c r="P70" s="12">
        <f>SUM(F70:G70)</f>
        <v>0</v>
      </c>
      <c r="Q70" s="12">
        <f>SUM(F70:H70)</f>
        <v>0</v>
      </c>
      <c r="R70" s="12">
        <f>SUM(F70:I70)</f>
        <v>0</v>
      </c>
      <c r="S70" s="12">
        <f>J70</f>
        <v>-5444</v>
      </c>
      <c r="T70" s="12">
        <f>SUM(J70:K70)</f>
        <v>0</v>
      </c>
      <c r="U70" s="12">
        <f>SUM(J70:L70)</f>
        <v>0</v>
      </c>
    </row>
    <row r="71" spans="1:21" ht="15" customHeight="1" thickTop="1" thickBot="1" x14ac:dyDescent="0.4">
      <c r="A71" s="2" t="s">
        <v>216</v>
      </c>
      <c r="B71" s="12"/>
      <c r="C71" s="12"/>
      <c r="D71" s="12"/>
      <c r="E71" s="12"/>
      <c r="F71" s="12"/>
      <c r="G71" s="12"/>
      <c r="H71" s="12"/>
      <c r="I71" s="12"/>
      <c r="J71" s="12"/>
      <c r="K71" s="12">
        <v>-20622</v>
      </c>
      <c r="L71" s="12">
        <v>-10311</v>
      </c>
      <c r="M71" s="3"/>
      <c r="N71" s="12"/>
      <c r="O71" s="12"/>
      <c r="P71" s="12"/>
      <c r="Q71" s="12"/>
      <c r="R71" s="12"/>
      <c r="S71" s="12"/>
      <c r="T71" s="12">
        <f>SUM(J71:K71)</f>
        <v>-20622</v>
      </c>
      <c r="U71" s="12">
        <f>SUM(J71:L71)</f>
        <v>-30933</v>
      </c>
    </row>
    <row r="72" spans="1:21" ht="6" customHeight="1" thickTop="1" thickBot="1" x14ac:dyDescent="0.4">
      <c r="A72" s="17"/>
      <c r="B72" s="18"/>
      <c r="C72" s="18"/>
      <c r="D72" s="18"/>
      <c r="E72" s="18"/>
      <c r="F72" s="18"/>
      <c r="G72" s="18"/>
      <c r="H72" s="18"/>
      <c r="I72" s="18"/>
      <c r="J72" s="18"/>
      <c r="K72" s="18"/>
      <c r="L72" s="18"/>
      <c r="M72" s="3"/>
      <c r="N72" s="18"/>
      <c r="O72" s="18"/>
      <c r="P72" s="18"/>
      <c r="Q72" s="18"/>
      <c r="R72" s="18"/>
      <c r="S72" s="18"/>
      <c r="T72" s="18"/>
      <c r="U72" s="18"/>
    </row>
    <row r="73" spans="1:21" ht="15" customHeight="1" thickTop="1" thickBot="1" x14ac:dyDescent="0.4">
      <c r="A73" s="1" t="s">
        <v>134</v>
      </c>
      <c r="B73" s="9">
        <f t="shared" ref="B73:I73" si="7">SUM(B65:B69)</f>
        <v>-23768</v>
      </c>
      <c r="C73" s="9">
        <f t="shared" si="7"/>
        <v>166225</v>
      </c>
      <c r="D73" s="9">
        <f t="shared" si="7"/>
        <v>-20704</v>
      </c>
      <c r="E73" s="9">
        <f t="shared" si="7"/>
        <v>-9783</v>
      </c>
      <c r="F73" s="9">
        <f t="shared" si="7"/>
        <v>338140</v>
      </c>
      <c r="G73" s="9">
        <f t="shared" si="7"/>
        <v>89783</v>
      </c>
      <c r="H73" s="9">
        <f t="shared" si="7"/>
        <v>55282</v>
      </c>
      <c r="I73" s="9">
        <f t="shared" si="7"/>
        <v>-101958</v>
      </c>
      <c r="J73" s="9">
        <f>SUM(J65:J70)</f>
        <v>-84842</v>
      </c>
      <c r="K73" s="9">
        <f>SUM(K65:K71)</f>
        <v>-12915</v>
      </c>
      <c r="L73" s="9">
        <f t="shared" ref="L73" si="8">SUM(L65:L71)</f>
        <v>-30613</v>
      </c>
      <c r="M73" s="43"/>
      <c r="N73" s="9">
        <f t="shared" ref="N73:S73" si="9">SUM(N65:N70)</f>
        <v>111970</v>
      </c>
      <c r="O73" s="9">
        <f t="shared" si="9"/>
        <v>338140</v>
      </c>
      <c r="P73" s="9">
        <f t="shared" si="9"/>
        <v>427923</v>
      </c>
      <c r="Q73" s="9">
        <f t="shared" si="9"/>
        <v>483205</v>
      </c>
      <c r="R73" s="9">
        <f t="shared" si="9"/>
        <v>381247</v>
      </c>
      <c r="S73" s="9">
        <f t="shared" si="9"/>
        <v>-84842</v>
      </c>
      <c r="T73" s="9">
        <f>SUM(T65:T71)</f>
        <v>-97757</v>
      </c>
      <c r="U73" s="9">
        <f t="shared" ref="U73" si="10">SUM(U65:U71)</f>
        <v>-128370</v>
      </c>
    </row>
    <row r="74" spans="1:21" ht="15" customHeight="1" thickTop="1" thickBot="1" x14ac:dyDescent="0.4">
      <c r="A74" s="2" t="s">
        <v>135</v>
      </c>
      <c r="B74" s="12"/>
      <c r="C74" s="12"/>
      <c r="D74" s="12"/>
      <c r="E74" s="12"/>
      <c r="F74" s="12"/>
      <c r="G74" s="12"/>
      <c r="H74" s="12">
        <v>0</v>
      </c>
      <c r="I74" s="12"/>
      <c r="J74" s="12"/>
      <c r="K74" s="12">
        <v>0</v>
      </c>
      <c r="L74" s="12">
        <v>0</v>
      </c>
      <c r="M74" s="3"/>
      <c r="N74" s="12"/>
      <c r="O74" s="12"/>
      <c r="P74" s="12"/>
      <c r="Q74" s="12"/>
      <c r="R74" s="12"/>
      <c r="S74" s="12"/>
      <c r="T74" s="12"/>
      <c r="U74" s="12"/>
    </row>
    <row r="75" spans="1:21" ht="15.5" thickTop="1" thickBot="1" x14ac:dyDescent="0.4">
      <c r="A75" s="17"/>
      <c r="B75" s="18"/>
      <c r="C75" s="18"/>
      <c r="D75" s="18"/>
      <c r="E75" s="18"/>
      <c r="F75" s="18"/>
      <c r="G75" s="18"/>
      <c r="H75" s="18"/>
      <c r="I75" s="18"/>
      <c r="J75" s="18"/>
      <c r="K75" s="18"/>
      <c r="L75" s="18"/>
      <c r="M75" s="3"/>
      <c r="N75" s="18"/>
      <c r="O75" s="18"/>
      <c r="P75" s="18"/>
      <c r="Q75" s="18"/>
      <c r="R75" s="18"/>
      <c r="S75" s="18"/>
      <c r="T75" s="18"/>
      <c r="U75" s="18"/>
    </row>
    <row r="76" spans="1:21" ht="15" customHeight="1" thickTop="1" thickBot="1" x14ac:dyDescent="0.4">
      <c r="A76" s="1" t="s">
        <v>136</v>
      </c>
      <c r="B76" s="9">
        <f>B51+B62+B73+B74</f>
        <v>-56057</v>
      </c>
      <c r="C76" s="9">
        <f>C51+C62+C73+C74</f>
        <v>187274</v>
      </c>
      <c r="D76" s="9">
        <f t="shared" ref="D76:E76" si="11">D51+D62+D73+D74</f>
        <v>-189099</v>
      </c>
      <c r="E76" s="9">
        <f t="shared" si="11"/>
        <v>847</v>
      </c>
      <c r="F76" s="9">
        <f t="shared" ref="F76:K76" si="12">F51+F62+F73+F74</f>
        <v>215493</v>
      </c>
      <c r="G76" s="9">
        <f t="shared" si="12"/>
        <v>-133321.45530999999</v>
      </c>
      <c r="H76" s="9">
        <f t="shared" si="12"/>
        <v>75314.45530999999</v>
      </c>
      <c r="I76" s="9">
        <f t="shared" si="12"/>
        <v>21710</v>
      </c>
      <c r="J76" s="9">
        <f t="shared" si="12"/>
        <v>-168334</v>
      </c>
      <c r="K76" s="9">
        <f t="shared" si="12"/>
        <v>-10632</v>
      </c>
      <c r="L76" s="9">
        <f>L51+L62+L73+L74</f>
        <v>-169</v>
      </c>
      <c r="M76" s="43"/>
      <c r="N76" s="9">
        <f>N74+N73+N62+N51</f>
        <v>-57035</v>
      </c>
      <c r="O76" s="9">
        <f t="shared" ref="O76:U76" si="13">O74+O73+O62+O51</f>
        <v>215493</v>
      </c>
      <c r="P76" s="9">
        <f t="shared" si="13"/>
        <v>82171.54469000001</v>
      </c>
      <c r="Q76" s="9">
        <f t="shared" si="13"/>
        <v>157486</v>
      </c>
      <c r="R76" s="9">
        <f t="shared" si="13"/>
        <v>179196</v>
      </c>
      <c r="S76" s="9">
        <f>S74+S73+S62+S51</f>
        <v>-168334</v>
      </c>
      <c r="T76" s="9">
        <f t="shared" si="13"/>
        <v>-178966</v>
      </c>
      <c r="U76" s="9">
        <f t="shared" si="13"/>
        <v>-179135</v>
      </c>
    </row>
    <row r="77" spans="1:21" ht="15.5" thickTop="1" thickBot="1" x14ac:dyDescent="0.4">
      <c r="A77" s="17"/>
      <c r="B77" s="18"/>
      <c r="C77" s="18"/>
      <c r="D77" s="18"/>
      <c r="E77" s="18"/>
      <c r="F77" s="18"/>
      <c r="G77" s="18"/>
      <c r="H77" s="18"/>
      <c r="I77" s="18"/>
      <c r="J77" s="18"/>
      <c r="K77" s="18"/>
      <c r="L77" s="18"/>
      <c r="M77" s="3"/>
      <c r="N77" s="18"/>
      <c r="O77" s="18"/>
      <c r="P77" s="18"/>
      <c r="Q77" s="18"/>
      <c r="R77" s="18"/>
      <c r="S77" s="18"/>
      <c r="T77" s="18"/>
      <c r="U77" s="18"/>
    </row>
    <row r="78" spans="1:21" ht="15" customHeight="1" thickTop="1" thickBot="1" x14ac:dyDescent="0.4">
      <c r="A78" s="1" t="s">
        <v>137</v>
      </c>
      <c r="B78" s="9">
        <v>58569</v>
      </c>
      <c r="C78" s="9">
        <f t="shared" ref="C78:I78" si="14">B79</f>
        <v>2512</v>
      </c>
      <c r="D78" s="9">
        <f t="shared" si="14"/>
        <v>189786</v>
      </c>
      <c r="E78" s="9">
        <f t="shared" si="14"/>
        <v>687</v>
      </c>
      <c r="F78" s="9">
        <f>E79</f>
        <v>1534</v>
      </c>
      <c r="G78" s="9">
        <f t="shared" si="14"/>
        <v>217027</v>
      </c>
      <c r="H78" s="9">
        <f t="shared" si="14"/>
        <v>83705.54469000001</v>
      </c>
      <c r="I78" s="9">
        <f t="shared" si="14"/>
        <v>159020</v>
      </c>
      <c r="J78" s="9">
        <f>I79</f>
        <v>180730</v>
      </c>
      <c r="K78" s="9">
        <f>J79</f>
        <v>12396</v>
      </c>
      <c r="L78" s="9">
        <f>K79</f>
        <v>1764</v>
      </c>
      <c r="M78" s="43"/>
      <c r="N78" s="9">
        <f>B78</f>
        <v>58569</v>
      </c>
      <c r="O78" s="9">
        <f>N79</f>
        <v>1534</v>
      </c>
      <c r="P78" s="9">
        <f>O78</f>
        <v>1534</v>
      </c>
      <c r="Q78" s="9">
        <f>O78</f>
        <v>1534</v>
      </c>
      <c r="R78" s="9">
        <f>O78</f>
        <v>1534</v>
      </c>
      <c r="S78" s="9">
        <f>R79</f>
        <v>180730</v>
      </c>
      <c r="T78" s="9">
        <f>S78</f>
        <v>180730</v>
      </c>
      <c r="U78" s="9">
        <f>S78</f>
        <v>180730</v>
      </c>
    </row>
    <row r="79" spans="1:21" ht="15" customHeight="1" thickTop="1" thickBot="1" x14ac:dyDescent="0.4">
      <c r="A79" s="1" t="s">
        <v>138</v>
      </c>
      <c r="B79" s="9">
        <f>B78+B76</f>
        <v>2512</v>
      </c>
      <c r="C79" s="9">
        <f>C78+C76</f>
        <v>189786</v>
      </c>
      <c r="D79" s="9">
        <f t="shared" ref="D79:G79" si="15">D78+D76</f>
        <v>687</v>
      </c>
      <c r="E79" s="9">
        <f t="shared" si="15"/>
        <v>1534</v>
      </c>
      <c r="F79" s="9">
        <f t="shared" si="15"/>
        <v>217027</v>
      </c>
      <c r="G79" s="9">
        <f t="shared" si="15"/>
        <v>83705.54469000001</v>
      </c>
      <c r="H79" s="9">
        <f t="shared" ref="H79" si="16">H78+H76</f>
        <v>159020</v>
      </c>
      <c r="I79" s="9">
        <f>I78+I76</f>
        <v>180730</v>
      </c>
      <c r="J79" s="9">
        <f>J78+J76</f>
        <v>12396</v>
      </c>
      <c r="K79" s="9">
        <f>K78+K76</f>
        <v>1764</v>
      </c>
      <c r="L79" s="9">
        <f>L78+L76</f>
        <v>1595</v>
      </c>
      <c r="M79" s="43"/>
      <c r="N79" s="9">
        <f>N76+N78</f>
        <v>1534</v>
      </c>
      <c r="O79" s="9">
        <f>O76+O78</f>
        <v>217027</v>
      </c>
      <c r="P79" s="9">
        <f t="shared" ref="P79:U79" si="17">P76+P78</f>
        <v>83705.54469000001</v>
      </c>
      <c r="Q79" s="9">
        <f t="shared" si="17"/>
        <v>159020</v>
      </c>
      <c r="R79" s="9">
        <f t="shared" si="17"/>
        <v>180730</v>
      </c>
      <c r="S79" s="9">
        <f>S76+S78</f>
        <v>12396</v>
      </c>
      <c r="T79" s="9">
        <f t="shared" si="17"/>
        <v>1764</v>
      </c>
      <c r="U79" s="9">
        <f t="shared" si="17"/>
        <v>1595</v>
      </c>
    </row>
    <row r="80" spans="1:21" ht="15" thickTop="1" x14ac:dyDescent="0.35">
      <c r="A80"/>
      <c r="B80"/>
      <c r="C80"/>
      <c r="D80"/>
      <c r="E80"/>
      <c r="F80"/>
      <c r="G80"/>
      <c r="H80"/>
      <c r="I80"/>
      <c r="J80"/>
      <c r="K80"/>
      <c r="L80"/>
      <c r="M80"/>
      <c r="N80"/>
      <c r="O80"/>
      <c r="P80"/>
      <c r="Q80"/>
      <c r="R80"/>
      <c r="S80"/>
      <c r="T80"/>
      <c r="U80"/>
    </row>
    <row r="81" spans="1:21" ht="15" customHeight="1" thickBot="1" x14ac:dyDescent="0.4">
      <c r="A81" s="37" t="s">
        <v>139</v>
      </c>
      <c r="B81" s="39" t="str">
        <f t="shared" ref="B81:L81" si="18">B$7</f>
        <v>1T22</v>
      </c>
      <c r="C81" s="39" t="str">
        <f t="shared" si="18"/>
        <v>2T22</v>
      </c>
      <c r="D81" s="39" t="str">
        <f t="shared" si="18"/>
        <v>3T22</v>
      </c>
      <c r="E81" s="39" t="str">
        <f t="shared" si="18"/>
        <v>4T22</v>
      </c>
      <c r="F81" s="39" t="str">
        <f t="shared" si="18"/>
        <v>1T23</v>
      </c>
      <c r="G81" s="39" t="str">
        <f t="shared" si="18"/>
        <v>2T23</v>
      </c>
      <c r="H81" s="39" t="str">
        <f t="shared" si="18"/>
        <v>3T23</v>
      </c>
      <c r="I81" s="39" t="str">
        <f t="shared" si="18"/>
        <v>4T23</v>
      </c>
      <c r="J81" s="39" t="str">
        <f t="shared" si="18"/>
        <v>1T24</v>
      </c>
      <c r="K81" s="39" t="str">
        <f t="shared" si="18"/>
        <v>2T24</v>
      </c>
      <c r="L81" s="39" t="str">
        <f t="shared" si="18"/>
        <v>3T24</v>
      </c>
      <c r="M81" s="7"/>
      <c r="N81" s="39">
        <f t="shared" ref="N81:U81" si="19">N$7</f>
        <v>2022</v>
      </c>
      <c r="O81" s="39" t="str">
        <f t="shared" si="19"/>
        <v>1T23</v>
      </c>
      <c r="P81" s="39" t="str">
        <f t="shared" si="19"/>
        <v>6M23</v>
      </c>
      <c r="Q81" s="39" t="str">
        <f t="shared" si="19"/>
        <v>9M23</v>
      </c>
      <c r="R81" s="39">
        <f t="shared" si="19"/>
        <v>2023</v>
      </c>
      <c r="S81" s="39" t="str">
        <f t="shared" si="19"/>
        <v>1T24</v>
      </c>
      <c r="T81" s="39" t="str">
        <f t="shared" si="19"/>
        <v>6M24</v>
      </c>
      <c r="U81" s="39" t="str">
        <f t="shared" si="19"/>
        <v>9M24</v>
      </c>
    </row>
    <row r="82" spans="1:21" ht="15" customHeight="1" thickTop="1" thickBot="1" x14ac:dyDescent="0.4">
      <c r="A82" s="2" t="s">
        <v>140</v>
      </c>
      <c r="B82" s="12">
        <v>0</v>
      </c>
      <c r="C82" s="12">
        <v>0</v>
      </c>
      <c r="D82" s="12">
        <v>0</v>
      </c>
      <c r="E82" s="12">
        <v>0</v>
      </c>
      <c r="F82" s="12">
        <v>0</v>
      </c>
      <c r="G82" s="12">
        <v>0</v>
      </c>
      <c r="H82" s="12">
        <v>0</v>
      </c>
      <c r="I82" s="12">
        <v>0</v>
      </c>
      <c r="J82" s="12">
        <v>3279</v>
      </c>
      <c r="K82" s="12">
        <v>12</v>
      </c>
      <c r="L82" s="45">
        <v>2194</v>
      </c>
      <c r="M82" s="43"/>
      <c r="N82" s="12"/>
      <c r="O82" s="12">
        <f>F82</f>
        <v>0</v>
      </c>
      <c r="P82" s="12">
        <f>SUM(F82:G82)</f>
        <v>0</v>
      </c>
      <c r="Q82" s="12">
        <f>SUM(F82:H82)</f>
        <v>0</v>
      </c>
      <c r="R82" s="12">
        <f>SUM(F82:I82)</f>
        <v>0</v>
      </c>
      <c r="S82" s="12">
        <f>J82</f>
        <v>3279</v>
      </c>
      <c r="T82" s="12">
        <f>SUM(J82:K82)</f>
        <v>3291</v>
      </c>
      <c r="U82" s="12">
        <f>SUM(J82:L82)</f>
        <v>5485</v>
      </c>
    </row>
    <row r="83" spans="1:21" ht="15" customHeight="1" thickTop="1" thickBot="1" x14ac:dyDescent="0.4">
      <c r="A83" s="2" t="s">
        <v>215</v>
      </c>
      <c r="B83" s="12"/>
      <c r="C83" s="12"/>
      <c r="D83" s="12"/>
      <c r="E83" s="12"/>
      <c r="F83" s="12"/>
      <c r="G83" s="12"/>
      <c r="H83" s="12"/>
      <c r="I83" s="12"/>
      <c r="J83" s="12">
        <f>J82-J54-J48</f>
        <v>119273</v>
      </c>
      <c r="K83" s="12">
        <f>K82-K54-K48</f>
        <v>79188</v>
      </c>
      <c r="L83" s="12">
        <f>L82-L54-L48</f>
        <v>142984</v>
      </c>
      <c r="M83" s="43"/>
      <c r="N83" s="12"/>
      <c r="O83" s="12"/>
      <c r="P83" s="12"/>
      <c r="Q83" s="12"/>
      <c r="R83" s="12"/>
      <c r="S83" s="12">
        <f>J83</f>
        <v>119273</v>
      </c>
      <c r="T83" s="12">
        <f>SUM(J83:K83)</f>
        <v>198461</v>
      </c>
      <c r="U83" s="12">
        <f>SUM(J83:L83)</f>
        <v>341445</v>
      </c>
    </row>
    <row r="84" spans="1:21" ht="15" customHeight="1" thickTop="1" thickBot="1" x14ac:dyDescent="0.4">
      <c r="A84" s="46"/>
      <c r="B84" s="47"/>
      <c r="C84" s="47"/>
      <c r="D84" s="47"/>
      <c r="E84" s="47"/>
      <c r="F84" s="47"/>
      <c r="G84" s="47"/>
      <c r="H84" s="47"/>
      <c r="I84" s="47"/>
      <c r="J84" s="47"/>
      <c r="K84" s="47"/>
      <c r="L84" s="36"/>
      <c r="P84" s="47"/>
      <c r="Q84" s="47"/>
      <c r="R84" s="47"/>
      <c r="S84" s="47"/>
      <c r="T84" s="48"/>
      <c r="U84" s="47"/>
    </row>
    <row r="85" spans="1:21" ht="15" thickTop="1" x14ac:dyDescent="0.35"/>
  </sheetData>
  <phoneticPr fontId="4" type="noConversion"/>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F51CF-B94C-4002-84AF-24CF8C6D2F43}">
  <sheetPr>
    <tabColor rgb="FFF15A22"/>
  </sheetPr>
  <dimension ref="A1:U38"/>
  <sheetViews>
    <sheetView showGridLines="0" zoomScale="80" zoomScaleNormal="80" workbookViewId="0">
      <pane xSplit="1" ySplit="8" topLeftCell="E9" activePane="bottomRight" state="frozen"/>
      <selection activeCell="E19" sqref="E19"/>
      <selection pane="topRight" activeCell="E19" sqref="E19"/>
      <selection pane="bottomLeft" activeCell="E19" sqref="E19"/>
      <selection pane="bottomRight" sqref="A1:XFD1048576"/>
    </sheetView>
  </sheetViews>
  <sheetFormatPr defaultColWidth="9.36328125" defaultRowHeight="11.5" outlineLevelCol="1" x14ac:dyDescent="0.25"/>
  <cols>
    <col min="1" max="1" width="52.36328125" style="33" customWidth="1"/>
    <col min="2" max="4" width="11.36328125" style="33" hidden="1" customWidth="1" outlineLevel="1"/>
    <col min="5" max="5" width="11.36328125" style="33" customWidth="1" collapsed="1"/>
    <col min="6" max="6" width="11" style="33" hidden="1" customWidth="1" outlineLevel="1"/>
    <col min="7" max="7" width="12.08984375" style="33" hidden="1" customWidth="1" outlineLevel="1"/>
    <col min="8" max="8" width="12.453125" style="33" hidden="1" customWidth="1" outlineLevel="1"/>
    <col min="9" max="9" width="12.08984375" style="33" bestFit="1" customWidth="1" collapsed="1"/>
    <col min="10" max="10" width="12" style="33" bestFit="1" customWidth="1" outlineLevel="1"/>
    <col min="11" max="11" width="12.453125" style="33" bestFit="1" customWidth="1" outlineLevel="1"/>
    <col min="12" max="12" width="12.453125" style="33" customWidth="1" outlineLevel="1"/>
    <col min="13" max="13" width="2.36328125" style="33" customWidth="1"/>
    <col min="14" max="14" width="11.36328125" style="33" customWidth="1" collapsed="1"/>
    <col min="15" max="17" width="11.36328125" style="33" hidden="1" customWidth="1" outlineLevel="1" collapsed="1"/>
    <col min="18" max="21" width="11.36328125" style="33" customWidth="1" collapsed="1"/>
    <col min="22" max="16384" width="9.36328125" style="33"/>
  </cols>
  <sheetData>
    <row r="1" spans="1:21" ht="15.65" customHeight="1" x14ac:dyDescent="0.25">
      <c r="A1" s="3"/>
      <c r="B1" s="4"/>
      <c r="C1" s="4"/>
      <c r="D1" s="4"/>
      <c r="E1" s="4"/>
      <c r="F1" s="4"/>
      <c r="G1" s="4"/>
      <c r="H1" s="4"/>
      <c r="I1" s="4"/>
      <c r="J1" s="4"/>
      <c r="K1" s="4"/>
      <c r="L1" s="4"/>
      <c r="M1" s="3"/>
      <c r="N1" s="4"/>
      <c r="O1" s="4"/>
      <c r="P1" s="4"/>
      <c r="Q1" s="4"/>
      <c r="R1" s="4"/>
      <c r="S1" s="4"/>
      <c r="T1" s="4"/>
      <c r="U1" s="4"/>
    </row>
    <row r="2" spans="1:21" ht="15.65" customHeight="1" x14ac:dyDescent="0.25">
      <c r="A2" s="3"/>
      <c r="B2" s="4"/>
      <c r="C2" s="4"/>
      <c r="D2" s="4"/>
      <c r="E2" s="4"/>
      <c r="F2" s="4"/>
      <c r="G2" s="4"/>
      <c r="H2" s="4"/>
      <c r="I2" s="4"/>
      <c r="J2" s="4"/>
      <c r="K2" s="4"/>
      <c r="L2" s="4"/>
      <c r="M2" s="3"/>
      <c r="N2" s="4"/>
      <c r="O2" s="4"/>
      <c r="P2" s="4"/>
      <c r="Q2" s="4"/>
      <c r="R2" s="4"/>
      <c r="S2" s="4"/>
      <c r="T2" s="4"/>
      <c r="U2" s="4"/>
    </row>
    <row r="3" spans="1:21" ht="15.65" customHeight="1" x14ac:dyDescent="0.25">
      <c r="A3" s="3"/>
      <c r="B3" s="4"/>
      <c r="C3" s="4"/>
      <c r="D3" s="4"/>
      <c r="E3" s="4"/>
      <c r="F3" s="4"/>
      <c r="G3" s="4"/>
      <c r="H3" s="4"/>
      <c r="I3" s="4"/>
      <c r="J3" s="4"/>
      <c r="K3" s="4"/>
      <c r="L3" s="4"/>
      <c r="M3" s="3"/>
      <c r="N3" s="4"/>
      <c r="O3" s="4"/>
      <c r="P3" s="4"/>
      <c r="Q3" s="4"/>
      <c r="R3" s="4"/>
      <c r="S3" s="4"/>
      <c r="T3" s="4"/>
      <c r="U3" s="4"/>
    </row>
    <row r="4" spans="1:21" ht="15.65" customHeight="1" x14ac:dyDescent="0.25">
      <c r="A4" s="3"/>
      <c r="B4" s="4"/>
      <c r="C4" s="4"/>
      <c r="D4" s="4"/>
      <c r="E4" s="4"/>
      <c r="F4" s="4"/>
      <c r="G4" s="4"/>
      <c r="H4" s="4"/>
      <c r="I4" s="4"/>
      <c r="J4" s="4"/>
      <c r="K4" s="4"/>
      <c r="L4" s="4"/>
      <c r="M4" s="3"/>
      <c r="N4" s="4"/>
      <c r="O4" s="4"/>
      <c r="P4" s="4"/>
      <c r="Q4" s="4"/>
      <c r="R4" s="4"/>
      <c r="S4" s="4"/>
      <c r="T4" s="4"/>
      <c r="U4" s="4"/>
    </row>
    <row r="5" spans="1:21" ht="15.65" customHeight="1" x14ac:dyDescent="0.25">
      <c r="A5" s="34"/>
      <c r="B5" s="4"/>
      <c r="C5" s="4"/>
      <c r="D5" s="4"/>
      <c r="E5" s="4"/>
      <c r="F5" s="4"/>
      <c r="G5" s="4"/>
      <c r="H5" s="4"/>
      <c r="I5" s="4"/>
      <c r="J5" s="4"/>
      <c r="K5" s="4"/>
      <c r="L5" s="4"/>
      <c r="M5" s="3"/>
      <c r="N5" s="4"/>
      <c r="O5" s="4"/>
      <c r="P5" s="4"/>
      <c r="Q5" s="4"/>
      <c r="R5" s="4"/>
      <c r="S5" s="4"/>
      <c r="T5" s="4"/>
      <c r="U5" s="4"/>
    </row>
    <row r="6" spans="1:21" ht="15.65" customHeight="1" x14ac:dyDescent="0.25">
      <c r="A6" s="35" t="s">
        <v>0</v>
      </c>
      <c r="D6" s="36"/>
      <c r="E6" s="36"/>
      <c r="F6" s="36"/>
      <c r="G6" s="36"/>
      <c r="H6" s="36"/>
      <c r="I6" s="36"/>
      <c r="J6" s="36"/>
      <c r="K6" s="36"/>
      <c r="L6" s="36"/>
      <c r="N6" s="36"/>
      <c r="O6" s="36"/>
      <c r="P6" s="36"/>
      <c r="Q6" s="36"/>
      <c r="R6" s="36"/>
      <c r="S6" s="36"/>
      <c r="T6" s="36"/>
      <c r="U6" s="36"/>
    </row>
    <row r="7" spans="1:21" ht="15" customHeight="1" x14ac:dyDescent="0.25">
      <c r="A7" s="37" t="s">
        <v>179</v>
      </c>
      <c r="B7" s="38" t="s">
        <v>17</v>
      </c>
      <c r="C7" s="38" t="s">
        <v>18</v>
      </c>
      <c r="D7" s="38" t="s">
        <v>19</v>
      </c>
      <c r="E7" s="38" t="s">
        <v>20</v>
      </c>
      <c r="F7" s="38" t="s">
        <v>21</v>
      </c>
      <c r="G7" s="38" t="s">
        <v>22</v>
      </c>
      <c r="H7" s="38" t="s">
        <v>23</v>
      </c>
      <c r="I7" s="38" t="s">
        <v>24</v>
      </c>
      <c r="J7" s="38" t="s">
        <v>25</v>
      </c>
      <c r="K7" s="38" t="s">
        <v>26</v>
      </c>
      <c r="L7" s="38" t="s">
        <v>27</v>
      </c>
      <c r="M7" s="7"/>
      <c r="N7" s="39">
        <v>2022</v>
      </c>
      <c r="O7" s="39" t="s">
        <v>21</v>
      </c>
      <c r="P7" s="39" t="s">
        <v>13</v>
      </c>
      <c r="Q7" s="39" t="s">
        <v>14</v>
      </c>
      <c r="R7" s="39">
        <v>2023</v>
      </c>
      <c r="S7" s="39" t="s">
        <v>25</v>
      </c>
      <c r="T7" s="39" t="s">
        <v>15</v>
      </c>
      <c r="U7" s="39" t="s">
        <v>16</v>
      </c>
    </row>
    <row r="8" spans="1:21" ht="15" customHeight="1" thickBot="1" x14ac:dyDescent="0.3">
      <c r="A8" s="5" t="s">
        <v>28</v>
      </c>
      <c r="B8" s="6"/>
      <c r="C8" s="6"/>
      <c r="D8" s="6"/>
      <c r="E8" s="6"/>
      <c r="F8" s="6"/>
      <c r="G8" s="6"/>
      <c r="H8" s="6"/>
      <c r="I8" s="6"/>
      <c r="J8" s="6"/>
      <c r="K8" s="6"/>
      <c r="L8" s="6"/>
      <c r="M8" s="7"/>
      <c r="N8" s="6"/>
      <c r="O8" s="6"/>
      <c r="P8" s="6"/>
      <c r="Q8" s="6"/>
      <c r="R8" s="6"/>
      <c r="S8" s="6"/>
      <c r="T8" s="6"/>
      <c r="U8" s="6"/>
    </row>
    <row r="9" spans="1:21" ht="15" customHeight="1" thickTop="1" thickBot="1" x14ac:dyDescent="0.3">
      <c r="A9" s="8" t="s">
        <v>180</v>
      </c>
      <c r="B9" s="9">
        <f>B10+B11</f>
        <v>0</v>
      </c>
      <c r="C9" s="9">
        <f>C10+C11</f>
        <v>0</v>
      </c>
      <c r="D9" s="9">
        <f>D10+D11</f>
        <v>0</v>
      </c>
      <c r="E9" s="9">
        <f t="shared" ref="E9:L9" si="0">E10+E11</f>
        <v>452146</v>
      </c>
      <c r="F9" s="9">
        <f t="shared" si="0"/>
        <v>740294</v>
      </c>
      <c r="G9" s="9">
        <f>G10+G11</f>
        <v>1201526</v>
      </c>
      <c r="H9" s="9">
        <f t="shared" si="0"/>
        <v>1334755</v>
      </c>
      <c r="I9" s="9">
        <f t="shared" si="0"/>
        <v>1334157</v>
      </c>
      <c r="J9" s="9">
        <f t="shared" si="0"/>
        <v>1328928</v>
      </c>
      <c r="K9" s="9">
        <f t="shared" si="0"/>
        <v>1350292</v>
      </c>
      <c r="L9" s="9">
        <f t="shared" si="0"/>
        <v>1329543</v>
      </c>
      <c r="M9" s="10"/>
      <c r="N9" s="9">
        <f t="shared" ref="N9:U9" si="1">N10+N11</f>
        <v>452146</v>
      </c>
      <c r="O9" s="9">
        <f t="shared" si="1"/>
        <v>740294</v>
      </c>
      <c r="P9" s="9">
        <f t="shared" si="1"/>
        <v>1201526</v>
      </c>
      <c r="Q9" s="9">
        <f t="shared" si="1"/>
        <v>1334755</v>
      </c>
      <c r="R9" s="9">
        <f t="shared" si="1"/>
        <v>1334157</v>
      </c>
      <c r="S9" s="9">
        <f t="shared" si="1"/>
        <v>1328928</v>
      </c>
      <c r="T9" s="9">
        <f t="shared" si="1"/>
        <v>1350292</v>
      </c>
      <c r="U9" s="9">
        <f t="shared" si="1"/>
        <v>1329543</v>
      </c>
    </row>
    <row r="10" spans="1:21" ht="15" customHeight="1" thickTop="1" thickBot="1" x14ac:dyDescent="0.3">
      <c r="A10" s="11" t="s">
        <v>181</v>
      </c>
      <c r="B10" s="12"/>
      <c r="C10" s="12"/>
      <c r="D10" s="12"/>
      <c r="E10" s="12">
        <f>BP!E45+BP!E46+BP!E47+BP!E56-BP!E20</f>
        <v>30951</v>
      </c>
      <c r="F10" s="12">
        <f>BP!F45+BP!F46+BP!F47+BP!F56-BP!F20</f>
        <v>41601</v>
      </c>
      <c r="G10" s="12">
        <f>BP!G45+BP!G46+BP!G47+BP!G56-BP!G20</f>
        <v>174782</v>
      </c>
      <c r="H10" s="12">
        <f>BP!H45+BP!H46+BP!H47+BP!H56-BP!H20</f>
        <v>94851</v>
      </c>
      <c r="I10" s="12">
        <f>BP!I45+BP!I46+BP!I47+BP!I56-BP!I20</f>
        <v>216756</v>
      </c>
      <c r="J10" s="12">
        <f>BP!J45+BP!J46+BP!J47+BP!J56-BP!J20</f>
        <v>250991</v>
      </c>
      <c r="K10" s="12">
        <f>BP!K45+BP!K46+BP!K47+BP!K56-BP!K20</f>
        <v>349910</v>
      </c>
      <c r="L10" s="12">
        <f>BP!L45+BP!L46+BP!L47+BP!L56-BP!L20</f>
        <v>318457</v>
      </c>
      <c r="M10" s="13"/>
      <c r="N10" s="12">
        <f>E10</f>
        <v>30951</v>
      </c>
      <c r="O10" s="12">
        <f>F10</f>
        <v>41601</v>
      </c>
      <c r="P10" s="12">
        <f>G10</f>
        <v>174782</v>
      </c>
      <c r="Q10" s="12">
        <f>H10</f>
        <v>94851</v>
      </c>
      <c r="R10" s="12">
        <f>I10</f>
        <v>216756</v>
      </c>
      <c r="S10" s="12">
        <f>J10</f>
        <v>250991</v>
      </c>
      <c r="T10" s="12">
        <f>K10</f>
        <v>349910</v>
      </c>
      <c r="U10" s="12">
        <f>L10</f>
        <v>318457</v>
      </c>
    </row>
    <row r="11" spans="1:21" ht="15" customHeight="1" thickTop="1" thickBot="1" x14ac:dyDescent="0.3">
      <c r="A11" s="11" t="s">
        <v>182</v>
      </c>
      <c r="B11" s="12"/>
      <c r="C11" s="12"/>
      <c r="D11" s="12"/>
      <c r="E11" s="12">
        <f>BP!E60+BP!E61+BP!E62+BP!E64-BP!E33</f>
        <v>421195</v>
      </c>
      <c r="F11" s="12">
        <f>BP!F60+BP!F61+BP!F62+BP!F64-BP!F33</f>
        <v>698693</v>
      </c>
      <c r="G11" s="12">
        <f>BP!G60+BP!G61+BP!G62+BP!G64-BP!G33</f>
        <v>1026744</v>
      </c>
      <c r="H11" s="12">
        <f>BP!H60+BP!H61+BP!H62+BP!H64-BP!H33</f>
        <v>1239904</v>
      </c>
      <c r="I11" s="12">
        <f>BP!I60+BP!I61+BP!I62+BP!I64-BP!I33</f>
        <v>1117401</v>
      </c>
      <c r="J11" s="12">
        <f>BP!J60+BP!J61+BP!J62+BP!J64-BP!J33</f>
        <v>1077937</v>
      </c>
      <c r="K11" s="12">
        <f>BP!K60+BP!K61+BP!K62+BP!K64-BP!K33</f>
        <v>1000382</v>
      </c>
      <c r="L11" s="12">
        <f>BP!L60+BP!L61+BP!L62+BP!L64-BP!L33</f>
        <v>1011086</v>
      </c>
      <c r="M11" s="13"/>
      <c r="N11" s="12">
        <f>E11</f>
        <v>421195</v>
      </c>
      <c r="O11" s="12">
        <f>F11</f>
        <v>698693</v>
      </c>
      <c r="P11" s="12">
        <f>G11</f>
        <v>1026744</v>
      </c>
      <c r="Q11" s="12">
        <f>H11</f>
        <v>1239904</v>
      </c>
      <c r="R11" s="12">
        <f>I11</f>
        <v>1117401</v>
      </c>
      <c r="S11" s="12">
        <f>J11</f>
        <v>1077937</v>
      </c>
      <c r="T11" s="12">
        <f>K11</f>
        <v>1000382</v>
      </c>
      <c r="U11" s="12">
        <f>L11</f>
        <v>1011086</v>
      </c>
    </row>
    <row r="12" spans="1:21" ht="15" customHeight="1" thickTop="1" thickBot="1" x14ac:dyDescent="0.3">
      <c r="A12" s="14" t="s">
        <v>54</v>
      </c>
      <c r="B12" s="12"/>
      <c r="C12" s="12"/>
      <c r="D12" s="12"/>
      <c r="E12" s="12">
        <f>BP!E11</f>
        <v>39569</v>
      </c>
      <c r="F12" s="12">
        <f>BP!F11</f>
        <v>235584</v>
      </c>
      <c r="G12" s="12">
        <f>BP!G11</f>
        <v>150314</v>
      </c>
      <c r="H12" s="12">
        <f>BP!H11</f>
        <v>233656</v>
      </c>
      <c r="I12" s="12">
        <f>BP!I11</f>
        <v>218788</v>
      </c>
      <c r="J12" s="12">
        <f>BP!J11</f>
        <v>135755</v>
      </c>
      <c r="K12" s="12">
        <f>BP!K11</f>
        <v>214584</v>
      </c>
      <c r="L12" s="12">
        <f>BP!L11</f>
        <v>233204</v>
      </c>
      <c r="M12" s="13"/>
      <c r="N12" s="12">
        <f>E12</f>
        <v>39569</v>
      </c>
      <c r="O12" s="12">
        <f>F12</f>
        <v>235584</v>
      </c>
      <c r="P12" s="12">
        <f>G12</f>
        <v>150314</v>
      </c>
      <c r="Q12" s="12">
        <f>H12</f>
        <v>233656</v>
      </c>
      <c r="R12" s="12">
        <f>I12</f>
        <v>218788</v>
      </c>
      <c r="S12" s="12">
        <f>J12</f>
        <v>135755</v>
      </c>
      <c r="T12" s="12">
        <f>K12</f>
        <v>214584</v>
      </c>
      <c r="U12" s="12">
        <f>L12</f>
        <v>233204</v>
      </c>
    </row>
    <row r="13" spans="1:21" ht="15" customHeight="1" thickTop="1" thickBot="1" x14ac:dyDescent="0.3">
      <c r="A13" s="15" t="s">
        <v>183</v>
      </c>
      <c r="B13" s="9">
        <f>B9-B12</f>
        <v>0</v>
      </c>
      <c r="C13" s="9">
        <f>C9-C12</f>
        <v>0</v>
      </c>
      <c r="D13" s="9">
        <f>D9-D12</f>
        <v>0</v>
      </c>
      <c r="E13" s="9">
        <f>E9-E12</f>
        <v>412577</v>
      </c>
      <c r="F13" s="9">
        <f t="shared" ref="F13:L13" si="2">F9-F12</f>
        <v>504710</v>
      </c>
      <c r="G13" s="9">
        <f>G9-G12</f>
        <v>1051212</v>
      </c>
      <c r="H13" s="9">
        <f t="shared" si="2"/>
        <v>1101099</v>
      </c>
      <c r="I13" s="9">
        <f>I9-I12</f>
        <v>1115369</v>
      </c>
      <c r="J13" s="9">
        <f t="shared" si="2"/>
        <v>1193173</v>
      </c>
      <c r="K13" s="9">
        <f t="shared" si="2"/>
        <v>1135708</v>
      </c>
      <c r="L13" s="9">
        <f t="shared" si="2"/>
        <v>1096339</v>
      </c>
      <c r="M13" s="16"/>
      <c r="N13" s="9">
        <f t="shared" ref="N13:U13" si="3">N9-N12</f>
        <v>412577</v>
      </c>
      <c r="O13" s="9">
        <f t="shared" si="3"/>
        <v>504710</v>
      </c>
      <c r="P13" s="9">
        <f t="shared" si="3"/>
        <v>1051212</v>
      </c>
      <c r="Q13" s="9">
        <f t="shared" si="3"/>
        <v>1101099</v>
      </c>
      <c r="R13" s="9">
        <f t="shared" si="3"/>
        <v>1115369</v>
      </c>
      <c r="S13" s="9">
        <f t="shared" si="3"/>
        <v>1193173</v>
      </c>
      <c r="T13" s="9">
        <f t="shared" si="3"/>
        <v>1135708</v>
      </c>
      <c r="U13" s="9">
        <f t="shared" si="3"/>
        <v>1096339</v>
      </c>
    </row>
    <row r="14" spans="1:21" ht="12.5" thickTop="1" thickBot="1" x14ac:dyDescent="0.3">
      <c r="A14" s="17"/>
      <c r="B14" s="18"/>
      <c r="C14" s="18"/>
      <c r="D14" s="18"/>
      <c r="E14" s="18"/>
      <c r="F14" s="18"/>
      <c r="G14" s="18"/>
      <c r="H14" s="19"/>
      <c r="I14" s="18"/>
      <c r="J14" s="18"/>
      <c r="K14" s="18"/>
      <c r="L14" s="18"/>
      <c r="M14" s="3"/>
      <c r="N14" s="18"/>
      <c r="O14" s="18"/>
      <c r="P14" s="18"/>
      <c r="Q14" s="18"/>
      <c r="R14" s="18"/>
      <c r="S14" s="18"/>
      <c r="T14" s="18"/>
      <c r="U14" s="18"/>
    </row>
    <row r="15" spans="1:21" ht="15" customHeight="1" thickTop="1" thickBot="1" x14ac:dyDescent="0.3">
      <c r="A15" s="20" t="s">
        <v>184</v>
      </c>
      <c r="B15" s="9"/>
      <c r="C15" s="9"/>
      <c r="D15" s="9"/>
      <c r="E15" s="9">
        <f>DRE!E55</f>
        <v>45607</v>
      </c>
      <c r="F15" s="9">
        <f>DRE!F55</f>
        <v>55765</v>
      </c>
      <c r="G15" s="9">
        <f>DRE!G55</f>
        <v>89392</v>
      </c>
      <c r="H15" s="9">
        <f>DRE!H55</f>
        <v>140203</v>
      </c>
      <c r="I15" s="9">
        <f>DRE!I55</f>
        <v>151743</v>
      </c>
      <c r="J15" s="9">
        <f>DRE!J55</f>
        <v>171388</v>
      </c>
      <c r="K15" s="9">
        <f>DRE!K55</f>
        <v>168039</v>
      </c>
      <c r="L15" s="9">
        <f>DRE!L55</f>
        <v>144136</v>
      </c>
      <c r="M15" s="21"/>
      <c r="N15" s="9">
        <f>E15</f>
        <v>45607</v>
      </c>
      <c r="O15" s="9">
        <f>F15</f>
        <v>55765</v>
      </c>
      <c r="P15" s="9">
        <f>G15</f>
        <v>89392</v>
      </c>
      <c r="Q15" s="9">
        <f>H15</f>
        <v>140203</v>
      </c>
      <c r="R15" s="9">
        <f>I15</f>
        <v>151743</v>
      </c>
      <c r="S15" s="9">
        <f>J15</f>
        <v>171388</v>
      </c>
      <c r="T15" s="9">
        <f>K15</f>
        <v>168039</v>
      </c>
      <c r="U15" s="9">
        <f>L15</f>
        <v>144136</v>
      </c>
    </row>
    <row r="16" spans="1:21" ht="15" customHeight="1" thickTop="1" thickBot="1" x14ac:dyDescent="0.3">
      <c r="A16" s="20" t="s">
        <v>185</v>
      </c>
      <c r="B16" s="9"/>
      <c r="C16" s="9"/>
      <c r="D16" s="9"/>
      <c r="E16" s="9">
        <f>DRE!E53</f>
        <v>222378</v>
      </c>
      <c r="F16" s="9">
        <f>DRE!F53</f>
        <v>249548</v>
      </c>
      <c r="G16" s="9">
        <f>DRE!G53</f>
        <v>449105</v>
      </c>
      <c r="H16" s="9">
        <f>DRE!H53</f>
        <v>460541</v>
      </c>
      <c r="I16" s="9">
        <f>DRE!I53</f>
        <v>469557</v>
      </c>
      <c r="J16" s="9">
        <f>DRE!J53</f>
        <v>473464</v>
      </c>
      <c r="K16" s="9">
        <f>DRE!K53</f>
        <v>465849</v>
      </c>
      <c r="L16" s="9">
        <f>DRE!L53</f>
        <v>446558</v>
      </c>
      <c r="M16" s="21"/>
      <c r="N16" s="9">
        <f>E16</f>
        <v>222378</v>
      </c>
      <c r="O16" s="9">
        <f>F16</f>
        <v>249548</v>
      </c>
      <c r="P16" s="9">
        <f>G16</f>
        <v>449105</v>
      </c>
      <c r="Q16" s="9">
        <f>H16</f>
        <v>460541</v>
      </c>
      <c r="R16" s="9">
        <f>I16</f>
        <v>469557</v>
      </c>
      <c r="S16" s="9">
        <f>J16</f>
        <v>473464</v>
      </c>
      <c r="T16" s="9">
        <f>K16</f>
        <v>465849</v>
      </c>
      <c r="U16" s="9">
        <f>L16</f>
        <v>446558</v>
      </c>
    </row>
    <row r="17" spans="1:21" ht="15" customHeight="1" thickTop="1" thickBot="1" x14ac:dyDescent="0.3">
      <c r="A17" s="22" t="s">
        <v>186</v>
      </c>
      <c r="B17" s="9"/>
      <c r="C17" s="9"/>
      <c r="D17" s="9"/>
      <c r="E17" s="9">
        <f>BP!E79</f>
        <v>610237</v>
      </c>
      <c r="F17" s="9">
        <f>BP!F79</f>
        <v>629683</v>
      </c>
      <c r="G17" s="9">
        <f>BP!G79</f>
        <v>752661</v>
      </c>
      <c r="H17" s="9">
        <f>BP!H79</f>
        <v>721962</v>
      </c>
      <c r="I17" s="9">
        <f>BP!I79</f>
        <v>679591</v>
      </c>
      <c r="J17" s="9">
        <f>BP!J79</f>
        <v>599581</v>
      </c>
      <c r="K17" s="9">
        <f>BP!K79</f>
        <v>594777</v>
      </c>
      <c r="L17" s="9">
        <f>BP!L79</f>
        <v>599040</v>
      </c>
      <c r="M17" s="21"/>
      <c r="N17" s="9">
        <f>E17</f>
        <v>610237</v>
      </c>
      <c r="O17" s="9">
        <f>F17</f>
        <v>629683</v>
      </c>
      <c r="P17" s="9">
        <f>G17</f>
        <v>752661</v>
      </c>
      <c r="Q17" s="9">
        <f>H17</f>
        <v>721962</v>
      </c>
      <c r="R17" s="9">
        <f>I17</f>
        <v>679591</v>
      </c>
      <c r="S17" s="9">
        <f>J17</f>
        <v>599581</v>
      </c>
      <c r="T17" s="9">
        <f>K17</f>
        <v>594777</v>
      </c>
      <c r="U17" s="9">
        <f>L17</f>
        <v>599040</v>
      </c>
    </row>
    <row r="18" spans="1:21" ht="12.5" thickTop="1" thickBot="1" x14ac:dyDescent="0.3">
      <c r="A18" s="17"/>
      <c r="B18" s="18"/>
      <c r="C18" s="18"/>
      <c r="D18" s="18"/>
      <c r="E18" s="18"/>
      <c r="F18" s="18"/>
      <c r="G18" s="18"/>
      <c r="H18" s="18"/>
      <c r="I18" s="18"/>
      <c r="J18" s="18"/>
      <c r="K18" s="18"/>
      <c r="L18" s="18"/>
      <c r="M18" s="3"/>
      <c r="N18" s="18"/>
      <c r="O18" s="18"/>
      <c r="P18" s="18"/>
      <c r="Q18" s="18"/>
      <c r="R18" s="18"/>
      <c r="S18" s="18"/>
      <c r="T18" s="18"/>
      <c r="U18" s="18"/>
    </row>
    <row r="19" spans="1:21" ht="15" customHeight="1" thickTop="1" thickBot="1" x14ac:dyDescent="0.3">
      <c r="A19" s="23" t="s">
        <v>187</v>
      </c>
      <c r="B19" s="24"/>
      <c r="C19" s="24"/>
      <c r="D19" s="24"/>
      <c r="E19" s="24">
        <f>E13/E16</f>
        <v>1.8552959375477791</v>
      </c>
      <c r="F19" s="24">
        <f t="shared" ref="F19:L19" si="4">F13/F16</f>
        <v>2.0224966739865677</v>
      </c>
      <c r="G19" s="24">
        <f t="shared" si="4"/>
        <v>2.3406820231349017</v>
      </c>
      <c r="H19" s="24">
        <f t="shared" si="4"/>
        <v>2.390881593604044</v>
      </c>
      <c r="I19" s="24">
        <f t="shared" si="4"/>
        <v>2.3753644392480573</v>
      </c>
      <c r="J19" s="24">
        <f t="shared" si="4"/>
        <v>2.5200923407059461</v>
      </c>
      <c r="K19" s="24">
        <f t="shared" si="4"/>
        <v>2.4379316044469346</v>
      </c>
      <c r="L19" s="24">
        <f t="shared" si="4"/>
        <v>2.455087581008514</v>
      </c>
      <c r="M19" s="25"/>
      <c r="N19" s="24">
        <f>E19</f>
        <v>1.8552959375477791</v>
      </c>
      <c r="O19" s="24">
        <f>F19</f>
        <v>2.0224966739865677</v>
      </c>
      <c r="P19" s="24">
        <f>G19</f>
        <v>2.3406820231349017</v>
      </c>
      <c r="Q19" s="24">
        <f>H19</f>
        <v>2.390881593604044</v>
      </c>
      <c r="R19" s="24">
        <f>I19</f>
        <v>2.3753644392480573</v>
      </c>
      <c r="S19" s="24">
        <f>J19</f>
        <v>2.5200923407059461</v>
      </c>
      <c r="T19" s="24">
        <f>K19</f>
        <v>2.4379316044469346</v>
      </c>
      <c r="U19" s="24">
        <f>L19</f>
        <v>2.455087581008514</v>
      </c>
    </row>
    <row r="20" spans="1:21" ht="13" thickTop="1" thickBot="1" x14ac:dyDescent="0.3">
      <c r="A20" s="23" t="s">
        <v>188</v>
      </c>
      <c r="B20" s="24"/>
      <c r="C20" s="24"/>
      <c r="D20" s="24"/>
      <c r="E20" s="24">
        <f t="shared" ref="E20:L20" si="5">E13/E17</f>
        <v>0.67609305892628602</v>
      </c>
      <c r="F20" s="24">
        <f t="shared" si="5"/>
        <v>0.80153029381450669</v>
      </c>
      <c r="G20" s="24">
        <f t="shared" si="5"/>
        <v>1.3966606480208221</v>
      </c>
      <c r="H20" s="24">
        <f t="shared" si="5"/>
        <v>1.5251481379906422</v>
      </c>
      <c r="I20" s="24">
        <f t="shared" si="5"/>
        <v>1.6412356844042961</v>
      </c>
      <c r="J20" s="24">
        <f t="shared" si="5"/>
        <v>1.9900113579316223</v>
      </c>
      <c r="K20" s="24">
        <f t="shared" si="5"/>
        <v>1.909468590749138</v>
      </c>
      <c r="L20" s="24">
        <f t="shared" si="5"/>
        <v>1.830159922542735</v>
      </c>
      <c r="N20" s="24">
        <f>E20</f>
        <v>0.67609305892628602</v>
      </c>
      <c r="O20" s="24">
        <f>F20</f>
        <v>0.80153029381450669</v>
      </c>
      <c r="P20" s="24">
        <f>G20</f>
        <v>1.3966606480208221</v>
      </c>
      <c r="Q20" s="24">
        <f>H20</f>
        <v>1.5251481379906422</v>
      </c>
      <c r="R20" s="24">
        <f>I20</f>
        <v>1.6412356844042961</v>
      </c>
      <c r="S20" s="24">
        <f>J20</f>
        <v>1.9900113579316223</v>
      </c>
      <c r="T20" s="24">
        <f>K20</f>
        <v>1.909468590749138</v>
      </c>
      <c r="U20" s="24">
        <f>L20</f>
        <v>1.830159922542735</v>
      </c>
    </row>
    <row r="21" spans="1:21" ht="12.5" thickTop="1" x14ac:dyDescent="0.25">
      <c r="A21" s="23" t="s">
        <v>189</v>
      </c>
      <c r="B21" s="24"/>
      <c r="C21" s="24"/>
      <c r="D21" s="24"/>
      <c r="E21" s="24">
        <f t="shared" ref="E21:K21" si="6">E16/E15</f>
        <v>4.8759620233736047</v>
      </c>
      <c r="F21" s="24">
        <f t="shared" si="6"/>
        <v>4.474993275351923</v>
      </c>
      <c r="G21" s="24">
        <f t="shared" si="6"/>
        <v>5.023995435833184</v>
      </c>
      <c r="H21" s="24">
        <f t="shared" si="6"/>
        <v>3.2848155888247756</v>
      </c>
      <c r="I21" s="24">
        <f>I16/I15</f>
        <v>3.094422806982859</v>
      </c>
      <c r="J21" s="24">
        <f t="shared" si="6"/>
        <v>2.7625271314211028</v>
      </c>
      <c r="K21" s="24">
        <f t="shared" si="6"/>
        <v>2.7722671522682236</v>
      </c>
      <c r="L21" s="24">
        <f>L16/L15</f>
        <v>3.0981711716711993</v>
      </c>
      <c r="N21" s="24">
        <f>E21</f>
        <v>4.8759620233736047</v>
      </c>
      <c r="O21" s="24">
        <f>F21</f>
        <v>4.474993275351923</v>
      </c>
      <c r="P21" s="24">
        <f>G21</f>
        <v>5.023995435833184</v>
      </c>
      <c r="Q21" s="24">
        <f>H21</f>
        <v>3.2848155888247756</v>
      </c>
      <c r="R21" s="24">
        <f>I21</f>
        <v>3.094422806982859</v>
      </c>
      <c r="S21" s="24">
        <f>J21</f>
        <v>2.7625271314211028</v>
      </c>
      <c r="T21" s="24">
        <f>K21</f>
        <v>2.7722671522682236</v>
      </c>
      <c r="U21" s="24">
        <f>L21</f>
        <v>3.0981711716711993</v>
      </c>
    </row>
    <row r="22" spans="1:21" ht="15" customHeight="1" x14ac:dyDescent="0.25">
      <c r="A22" s="26"/>
      <c r="B22" s="27"/>
      <c r="C22" s="27"/>
      <c r="D22" s="27"/>
      <c r="E22" s="27"/>
      <c r="F22" s="27"/>
      <c r="G22" s="27"/>
      <c r="H22" s="27"/>
      <c r="I22" s="28"/>
      <c r="J22" s="28"/>
      <c r="K22" s="28"/>
      <c r="L22" s="28"/>
      <c r="M22" s="25"/>
      <c r="N22" s="27"/>
      <c r="O22" s="27"/>
      <c r="P22" s="27"/>
      <c r="Q22" s="27"/>
      <c r="R22" s="27"/>
      <c r="S22" s="27"/>
      <c r="T22" s="27"/>
      <c r="U22" s="27"/>
    </row>
    <row r="23" spans="1:21" ht="15" customHeight="1" x14ac:dyDescent="0.25">
      <c r="A23" s="37"/>
      <c r="B23" s="37" t="str">
        <f t="shared" ref="B23:L23" si="7">B$7</f>
        <v>1T22</v>
      </c>
      <c r="C23" s="37" t="str">
        <f t="shared" si="7"/>
        <v>2T22</v>
      </c>
      <c r="D23" s="37" t="str">
        <f t="shared" si="7"/>
        <v>3T22</v>
      </c>
      <c r="E23" s="37" t="str">
        <f t="shared" si="7"/>
        <v>4T22</v>
      </c>
      <c r="F23" s="37" t="str">
        <f t="shared" si="7"/>
        <v>1T23</v>
      </c>
      <c r="G23" s="37" t="str">
        <f t="shared" si="7"/>
        <v>2T23</v>
      </c>
      <c r="H23" s="37" t="str">
        <f t="shared" si="7"/>
        <v>3T23</v>
      </c>
      <c r="I23" s="37" t="str">
        <f t="shared" si="7"/>
        <v>4T23</v>
      </c>
      <c r="J23" s="37" t="str">
        <f t="shared" si="7"/>
        <v>1T24</v>
      </c>
      <c r="K23" s="37" t="str">
        <f t="shared" si="7"/>
        <v>2T24</v>
      </c>
      <c r="L23" s="37" t="str">
        <f t="shared" si="7"/>
        <v>3T24</v>
      </c>
      <c r="M23" s="7"/>
      <c r="N23" s="39">
        <f t="shared" ref="N23:U23" si="8">N$7</f>
        <v>2022</v>
      </c>
      <c r="O23" s="39" t="str">
        <f t="shared" si="8"/>
        <v>1T23</v>
      </c>
      <c r="P23" s="39" t="str">
        <f t="shared" si="8"/>
        <v>6M23</v>
      </c>
      <c r="Q23" s="39" t="str">
        <f t="shared" si="8"/>
        <v>9M23</v>
      </c>
      <c r="R23" s="39">
        <f t="shared" si="8"/>
        <v>2023</v>
      </c>
      <c r="S23" s="39" t="str">
        <f t="shared" si="8"/>
        <v>1T24</v>
      </c>
      <c r="T23" s="39" t="str">
        <f t="shared" si="8"/>
        <v>6M24</v>
      </c>
      <c r="U23" s="39" t="str">
        <f t="shared" si="8"/>
        <v>9M24</v>
      </c>
    </row>
    <row r="24" spans="1:21" ht="15" customHeight="1" thickBot="1" x14ac:dyDescent="0.3">
      <c r="A24" s="5" t="s">
        <v>190</v>
      </c>
      <c r="B24" s="6"/>
      <c r="C24" s="6"/>
      <c r="D24" s="6"/>
      <c r="E24" s="6"/>
      <c r="F24" s="6"/>
      <c r="G24" s="6"/>
      <c r="H24" s="6"/>
      <c r="I24" s="6"/>
      <c r="J24" s="6"/>
      <c r="K24" s="6"/>
      <c r="L24" s="6"/>
      <c r="M24" s="7"/>
      <c r="N24" s="6"/>
      <c r="O24" s="6"/>
      <c r="P24" s="6"/>
      <c r="Q24" s="6"/>
      <c r="R24" s="6"/>
      <c r="S24" s="6"/>
      <c r="T24" s="6"/>
      <c r="U24" s="6"/>
    </row>
    <row r="25" spans="1:21" ht="15" customHeight="1" thickTop="1" thickBot="1" x14ac:dyDescent="0.3">
      <c r="A25" s="23" t="s">
        <v>191</v>
      </c>
      <c r="B25" s="29">
        <f>-DRE!B38/DRE!B37</f>
        <v>0.342572741194487</v>
      </c>
      <c r="C25" s="29">
        <f>-DRE!C38/DRE!C37</f>
        <v>0.31628688830780727</v>
      </c>
      <c r="D25" s="29">
        <f>-DRE!D38/DRE!D37</f>
        <v>0.34910999543587401</v>
      </c>
      <c r="E25" s="29">
        <f>-DRE!E38/DRE!E37</f>
        <v>0.34396767365787956</v>
      </c>
      <c r="F25" s="29">
        <f>-DRE!F38/DRE!F37</f>
        <v>0.34150967658972547</v>
      </c>
      <c r="G25" s="29">
        <f>-DRE!G38/DRE!G37</f>
        <v>0.38934374287090312</v>
      </c>
      <c r="H25" s="29">
        <f>-DRE!H38/DRE!H37</f>
        <v>0.37447787112216641</v>
      </c>
      <c r="I25" s="29">
        <f>-DRE!I38/DRE!I37</f>
        <v>0.64861294583883755</v>
      </c>
      <c r="J25" s="29">
        <f>-DRE!J38/DRE!J37</f>
        <v>0.10556300268096515</v>
      </c>
      <c r="K25" s="29">
        <f>-DRE!K38/DRE!K37</f>
        <v>0.19904512902125723</v>
      </c>
      <c r="L25" s="29">
        <f>-DRE!L38/DRE!L37</f>
        <v>-4.6446818392940084E-2</v>
      </c>
      <c r="M25" s="25"/>
      <c r="N25" s="29">
        <f>E25</f>
        <v>0.34396767365787956</v>
      </c>
      <c r="O25" s="29">
        <f>F25</f>
        <v>0.34150967658972547</v>
      </c>
      <c r="P25" s="29">
        <f>G25</f>
        <v>0.38934374287090312</v>
      </c>
      <c r="Q25" s="29">
        <f>H25</f>
        <v>0.37447787112216641</v>
      </c>
      <c r="R25" s="29">
        <f>I25</f>
        <v>0.64861294583883755</v>
      </c>
      <c r="S25" s="29">
        <f>J25</f>
        <v>0.10556300268096515</v>
      </c>
      <c r="T25" s="29">
        <f>K25</f>
        <v>0.19904512902125723</v>
      </c>
      <c r="U25" s="29">
        <f>L25</f>
        <v>-4.6446818392940084E-2</v>
      </c>
    </row>
    <row r="26" spans="1:21" ht="15" customHeight="1" thickTop="1" thickBot="1" x14ac:dyDescent="0.3">
      <c r="A26" s="23" t="s">
        <v>192</v>
      </c>
      <c r="B26" s="29">
        <v>0</v>
      </c>
      <c r="C26" s="29">
        <v>0</v>
      </c>
      <c r="D26" s="29">
        <v>0</v>
      </c>
      <c r="E26" s="29">
        <f>-SUM(DRE!B38:E38)/SUM(DRE!B37:E37)</f>
        <v>0.33737163268343501</v>
      </c>
      <c r="F26" s="29">
        <f>-SUM(DRE!C38:F38)/SUM(DRE!C37:F37)</f>
        <v>0.33730417600287416</v>
      </c>
      <c r="G26" s="29">
        <f>-SUM(DRE!D38:G38)/SUM(DRE!D37:G37)</f>
        <v>0.35938608043764564</v>
      </c>
      <c r="H26" s="29">
        <f>-SUM(DRE!E38:H38)/SUM(DRE!E37:H37)</f>
        <v>0.36402515082860271</v>
      </c>
      <c r="I26" s="29">
        <f>-SUM(DRE!F38:I38)/SUM(DRE!F37:I37)</f>
        <v>0.41250299489485615</v>
      </c>
      <c r="J26" s="29">
        <f>-SUM(DRE!G38:J38)/SUM(DRE!G37:J37)</f>
        <v>0.41701846965699207</v>
      </c>
      <c r="K26" s="29">
        <f>-SUM(DRE!H38:K38)/SUM(DRE!H37:K37)</f>
        <v>0.4013579638129196</v>
      </c>
      <c r="L26" s="29">
        <f>-SUM(DRE!I38:L38)/SUM(DRE!I37:L37)</f>
        <v>0.3634149755073478</v>
      </c>
      <c r="M26" s="25"/>
      <c r="N26" s="29">
        <f>E26</f>
        <v>0.33737163268343501</v>
      </c>
      <c r="O26" s="29">
        <f>F26</f>
        <v>0.33730417600287416</v>
      </c>
      <c r="P26" s="29">
        <f>G26</f>
        <v>0.35938608043764564</v>
      </c>
      <c r="Q26" s="29">
        <f>H26</f>
        <v>0.36402515082860271</v>
      </c>
      <c r="R26" s="29">
        <f>I26</f>
        <v>0.41250299489485615</v>
      </c>
      <c r="S26" s="29">
        <f>J26</f>
        <v>0.41701846965699207</v>
      </c>
      <c r="T26" s="29">
        <f>K26</f>
        <v>0.4013579638129196</v>
      </c>
      <c r="U26" s="29">
        <f>L26</f>
        <v>0.3634149755073478</v>
      </c>
    </row>
    <row r="27" spans="1:21" ht="15" customHeight="1" thickTop="1" thickBot="1" x14ac:dyDescent="0.3">
      <c r="A27" s="23" t="s">
        <v>193</v>
      </c>
      <c r="B27" s="29" t="e">
        <v>#DIV/0!</v>
      </c>
      <c r="C27" s="29" t="e">
        <v>#DIV/0!</v>
      </c>
      <c r="D27" s="29" t="e">
        <f>SUM(DRE!A28:D28)*(1-Dívida!D26)/(AVERAGE(Dívida!B13:D13)+AVERAGE(Dívida!B17:D17))</f>
        <v>#DIV/0!</v>
      </c>
      <c r="E27" s="29">
        <f>SUM(DRE!B28:E28)*(1-Dívida!E26)/(AVERAGE(Dívida!B13:E13)+AVERAGE(Dívida!B17:E17))</f>
        <v>0.13597706969198667</v>
      </c>
      <c r="F27" s="29">
        <f>SUM(DRE!C28:F28)*(1-Dívida!F26)/(AVERAGE(Dívida!C13:F13)+AVERAGE(Dívida!C17:F17))</f>
        <v>0.12604678320851675</v>
      </c>
      <c r="G27" s="29">
        <f>SUM(DRE!D28:G28)*(1-Dívida!G26)/(AVERAGE(Dívida!D13:G13)+AVERAGE(Dívida!D17:G17))</f>
        <v>0.11514800558253209</v>
      </c>
      <c r="H27" s="29">
        <f>SUM(DRE!E28:H28)*(1-Dívida!H26)/(AVERAGE(Dívida!E13:H13)+AVERAGE(Dívida!E17:H17))</f>
        <v>0.11349279471463604</v>
      </c>
      <c r="I27" s="29">
        <f>SUM(DRE!F28:I28)*(1-Dívida!I26)/(AVERAGE(Dívida!F13:I13)+AVERAGE(Dívida!F17:I17))</f>
        <v>9.9439282711272295E-2</v>
      </c>
      <c r="J27" s="29">
        <f>SUM(DRE!G28:J28)*(1-Dívida!J26)/(AVERAGE(Dívida!G13:J13)+AVERAGE(Dívida!G17:J17))</f>
        <v>8.9861593848754764E-2</v>
      </c>
      <c r="K27" s="29">
        <f>SUM(DRE!H28:K28)*(1-Dívida!K26)/(AVERAGE(Dívida!H13:K13)+AVERAGE(Dívida!H17:K17))</f>
        <v>8.2398177419892846E-2</v>
      </c>
      <c r="L27" s="29">
        <f>SUM(DRE!I28:L28)*(1-Dívida!L26)/(AVERAGE(Dívida!I13:L13)+AVERAGE(Dívida!I17:L17))</f>
        <v>7.5066367693707989E-2</v>
      </c>
      <c r="M27" s="25"/>
      <c r="N27" s="29">
        <f>E27</f>
        <v>0.13597706969198667</v>
      </c>
      <c r="O27" s="29">
        <f>F27</f>
        <v>0.12604678320851675</v>
      </c>
      <c r="P27" s="29">
        <f>G27</f>
        <v>0.11514800558253209</v>
      </c>
      <c r="Q27" s="29">
        <f>H27</f>
        <v>0.11349279471463604</v>
      </c>
      <c r="R27" s="29">
        <f>I27</f>
        <v>9.9439282711272295E-2</v>
      </c>
      <c r="S27" s="29">
        <f>J27</f>
        <v>8.9861593848754764E-2</v>
      </c>
      <c r="T27" s="29">
        <f>K27</f>
        <v>8.2398177419892846E-2</v>
      </c>
      <c r="U27" s="29">
        <f>L27</f>
        <v>7.5066367693707989E-2</v>
      </c>
    </row>
    <row r="28" spans="1:21" ht="15" customHeight="1" thickTop="1" thickBot="1" x14ac:dyDescent="0.3">
      <c r="A28" s="30" t="s">
        <v>197</v>
      </c>
      <c r="B28" s="29" t="e">
        <f>SUM(DRE!#REF!)*(1-Dívida!B26)/(AVERAGE(Dívida!#REF!)+AVERAGE(Dívida!#REF!))</f>
        <v>#REF!</v>
      </c>
      <c r="C28" s="29" t="e">
        <f>SUM(DRE!#REF!)*(1-Dívida!C26)/(AVERAGE(Dívida!#REF!)+AVERAGE(Dívida!#REF!))</f>
        <v>#REF!</v>
      </c>
      <c r="D28" s="29" t="e">
        <f>SUM(DRE!A28:D28)*(1-Dívida!D26)/(AVERAGE(Dívida!A13:D13)+AVERAGE(Dívida!A17:D17))</f>
        <v>#DIV/0!</v>
      </c>
      <c r="E28" s="29">
        <f>SUM(DRE!B28:E28)*(1-Dívida!E26)/(AVERAGE(Dívida!B13:E13)+AVERAGE(Dívida!B17:E17))</f>
        <v>0.13597706969198667</v>
      </c>
      <c r="F28" s="29">
        <f>SUM(DRE!C28:F28)*(1-Dívida!F26)/(AVERAGE(Dívida!C13:F13)+AVERAGE(Dívida!C17:F17))</f>
        <v>0.12604678320851675</v>
      </c>
      <c r="G28" s="29">
        <f>SUM(DRE!D28:G28)*(1-Dívida!G26)/(AVERAGE(Dívida!D13:G13)+AVERAGE(Dívida!D17:G17))</f>
        <v>0.11514800558253209</v>
      </c>
      <c r="H28" s="29">
        <f>SUM(DRE!E28:H28)*(1-Dívida!H26)/(AVERAGE(Dívida!E13:H13)+AVERAGE(Dívida!E17:H17))</f>
        <v>0.11349279471463604</v>
      </c>
      <c r="I28" s="29">
        <f>SUM(DRE!F28:I28)*(1-Dívida!I26)/(AVERAGE(Dívida!F13:I13)+AVERAGE(Dívida!F17:I17))</f>
        <v>9.9439282711272295E-2</v>
      </c>
      <c r="J28" s="29">
        <f>SUM(DRE!G28:J28)*(1-Dívida!J26)/(AVERAGE(Dívida!G13:J13)+AVERAGE(Dívida!G17:J17))</f>
        <v>8.9861593848754764E-2</v>
      </c>
      <c r="K28" s="29">
        <f>SUM(DRE!H28:K28)*(1-Dívida!K26)/(AVERAGE(Dívida!H13:K13)+AVERAGE(Dívida!H17:K17))</f>
        <v>8.2398177419892846E-2</v>
      </c>
      <c r="L28" s="29">
        <f>SUM(DRE!I28:L28)*(1-Dívida!L26)/(AVERAGE(Dívida!I13:L13)+AVERAGE(Dívida!I17:L17))</f>
        <v>7.5066367693707989E-2</v>
      </c>
      <c r="M28" s="25"/>
      <c r="N28" s="29">
        <f>E28</f>
        <v>0.13597706969198667</v>
      </c>
      <c r="O28" s="29">
        <f>F28</f>
        <v>0.12604678320851675</v>
      </c>
      <c r="P28" s="29">
        <f>G28</f>
        <v>0.11514800558253209</v>
      </c>
      <c r="Q28" s="29">
        <f>H28</f>
        <v>0.11349279471463604</v>
      </c>
      <c r="R28" s="29">
        <f>I28</f>
        <v>9.9439282711272295E-2</v>
      </c>
      <c r="S28" s="29">
        <f>J28</f>
        <v>8.9861593848754764E-2</v>
      </c>
      <c r="T28" s="29">
        <f>K28</f>
        <v>8.2398177419892846E-2</v>
      </c>
      <c r="U28" s="29">
        <f>L28</f>
        <v>7.5066367693707989E-2</v>
      </c>
    </row>
    <row r="29" spans="1:21" ht="15" customHeight="1" thickTop="1" x14ac:dyDescent="0.25">
      <c r="A29" s="23" t="s">
        <v>194</v>
      </c>
      <c r="B29" s="29" t="e">
        <f>SUM(DRE!#REF!)/AVERAGE(#REF!)</f>
        <v>#REF!</v>
      </c>
      <c r="C29" s="29" t="e">
        <f>SUM(DRE!#REF!)/AVERAGE(#REF!)</f>
        <v>#REF!</v>
      </c>
      <c r="D29" s="29" t="e">
        <f>SUM(DRE!A41:D41)/AVERAGE(A17:D17)</f>
        <v>#DIV/0!</v>
      </c>
      <c r="E29" s="29">
        <f>SUM(DRE!B41:E41)/AVERAGE(B17:E17)</f>
        <v>0.10943780858912193</v>
      </c>
      <c r="F29" s="29">
        <f>SUM(DRE!C41:F41)/AVERAGE(C17:F17)</f>
        <v>0.11306213304084134</v>
      </c>
      <c r="G29" s="29">
        <f>SUM(DRE!D41:G41)/AVERAGE(D17:G17)</f>
        <v>0.11424679849903217</v>
      </c>
      <c r="H29" s="29">
        <f>SUM(DRE!E41:H41)/AVERAGE(E17:H17)</f>
        <v>0.11044068927992667</v>
      </c>
      <c r="I29" s="29">
        <f>SUM(DRE!F41:I41)/AVERAGE(F17:I17)</f>
        <v>9.1603963796074356E-2</v>
      </c>
      <c r="J29" s="29">
        <f>SUM(DRE!G41:J41)/AVERAGE(G17:J17)</f>
        <v>7.0606562943138468E-2</v>
      </c>
      <c r="K29" s="29">
        <f>SUM(DRE!H41:K41)/AVERAGE(H17:K17)</f>
        <v>4.8636490234064265E-2</v>
      </c>
      <c r="L29" s="29">
        <f>SUM(DRE!I41:L41)/AVERAGE(I17:L17)</f>
        <v>3.6784635920337698E-2</v>
      </c>
      <c r="M29" s="25"/>
      <c r="N29" s="29">
        <f>E29</f>
        <v>0.10943780858912193</v>
      </c>
      <c r="O29" s="29">
        <f>F29</f>
        <v>0.11306213304084134</v>
      </c>
      <c r="P29" s="29">
        <f>G29</f>
        <v>0.11424679849903217</v>
      </c>
      <c r="Q29" s="29">
        <f>H29</f>
        <v>0.11044068927992667</v>
      </c>
      <c r="R29" s="29">
        <f>I29</f>
        <v>9.1603963796074356E-2</v>
      </c>
      <c r="S29" s="29">
        <f>J29</f>
        <v>7.0606562943138468E-2</v>
      </c>
      <c r="T29" s="29">
        <f>K29</f>
        <v>4.8636490234064265E-2</v>
      </c>
      <c r="U29" s="29">
        <f>L29</f>
        <v>3.6784635920337698E-2</v>
      </c>
    </row>
    <row r="30" spans="1:21" ht="12" thickBot="1" x14ac:dyDescent="0.3">
      <c r="G30" s="40"/>
    </row>
    <row r="31" spans="1:21" ht="16.25" customHeight="1" thickTop="1" x14ac:dyDescent="0.25">
      <c r="A31" s="31" t="s">
        <v>204</v>
      </c>
      <c r="H31" s="40"/>
    </row>
    <row r="32" spans="1:21" ht="12" thickBot="1" x14ac:dyDescent="0.3"/>
    <row r="33" spans="1:10" ht="16.25" customHeight="1" thickTop="1" x14ac:dyDescent="0.25">
      <c r="A33" s="31" t="s">
        <v>195</v>
      </c>
    </row>
    <row r="34" spans="1:10" ht="12" thickBot="1" x14ac:dyDescent="0.3"/>
    <row r="35" spans="1:10" ht="16.25" customHeight="1" thickTop="1" x14ac:dyDescent="0.25">
      <c r="A35" s="31" t="s">
        <v>196</v>
      </c>
    </row>
    <row r="36" spans="1:10" ht="12" thickBot="1" x14ac:dyDescent="0.3"/>
    <row r="37" spans="1:10" ht="16.25" customHeight="1" thickTop="1" x14ac:dyDescent="0.25">
      <c r="A37" s="32" t="s">
        <v>198</v>
      </c>
    </row>
    <row r="38" spans="1:10" x14ac:dyDescent="0.25">
      <c r="J38" s="41"/>
    </row>
  </sheetData>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DRE</vt:lpstr>
      <vt:lpstr>BP</vt:lpstr>
      <vt:lpstr>FC</vt:lpstr>
      <vt:lpstr>Dívida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Eduarda Santos Ferreira (VIX Matriz)</dc:creator>
  <cp:lastModifiedBy>Dinely Paula Belshoff (VIX Matriz)</cp:lastModifiedBy>
  <dcterms:created xsi:type="dcterms:W3CDTF">2024-01-16T16:20:06Z</dcterms:created>
  <dcterms:modified xsi:type="dcterms:W3CDTF">2024-11-12T19:32:10Z</dcterms:modified>
</cp:coreProperties>
</file>