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vixmtz02\groups2\RELAÇÕES COM INVESTIDORES\05_RESULTADOS\2025\3T25\F&amp;P\"/>
    </mc:Choice>
  </mc:AlternateContent>
  <xr:revisionPtr revIDLastSave="0" documentId="13_ncr:1_{8C9D2DE0-84E6-442B-998E-665BD51770A7}" xr6:coauthVersionLast="47" xr6:coauthVersionMax="47" xr10:uidLastSave="{00000000-0000-0000-0000-000000000000}"/>
  <bookViews>
    <workbookView xWindow="-28920" yWindow="-120" windowWidth="29040" windowHeight="15720" tabRatio="798" activeTab="3" xr2:uid="{43CC497F-8FE8-48F7-BF3A-A0E58390175E}"/>
  </bookViews>
  <sheets>
    <sheet name="DRE" sheetId="2" r:id="rId1"/>
    <sheet name="BP" sheetId="3" r:id="rId2"/>
    <sheet name="FC" sheetId="4" r:id="rId3"/>
    <sheet name="Dívida" sheetId="6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5" i="6" l="1"/>
  <c r="AC16" i="3" l="1"/>
  <c r="AC13" i="3"/>
  <c r="R25" i="6" l="1"/>
  <c r="S25" i="6"/>
  <c r="T25" i="6"/>
  <c r="U25" i="6"/>
  <c r="V25" i="6"/>
  <c r="W25" i="6"/>
  <c r="X25" i="6"/>
  <c r="Y25" i="6"/>
  <c r="Z25" i="6"/>
  <c r="AA25" i="6"/>
  <c r="AB25" i="6"/>
  <c r="P10" i="6"/>
  <c r="AB21" i="4"/>
  <c r="AB20" i="4"/>
  <c r="G88" i="4" l="1"/>
  <c r="D9" i="6" l="1"/>
  <c r="D13" i="6" s="1"/>
  <c r="C9" i="6"/>
  <c r="C13" i="6" s="1"/>
  <c r="B9" i="6"/>
  <c r="B13" i="6" s="1"/>
  <c r="AC7" i="6"/>
  <c r="AC23" i="6" s="1"/>
  <c r="AB7" i="6"/>
  <c r="AB23" i="6" s="1"/>
  <c r="AA7" i="6"/>
  <c r="AA23" i="6" s="1"/>
  <c r="Z7" i="6"/>
  <c r="Z23" i="6" s="1"/>
  <c r="Y7" i="6"/>
  <c r="Y23" i="6" s="1"/>
  <c r="X7" i="6"/>
  <c r="X23" i="6" s="1"/>
  <c r="W7" i="6"/>
  <c r="W23" i="6" s="1"/>
  <c r="V7" i="6"/>
  <c r="V23" i="6" s="1"/>
  <c r="U7" i="6"/>
  <c r="U23" i="6" s="1"/>
  <c r="T7" i="6"/>
  <c r="T23" i="6" s="1"/>
  <c r="S7" i="6"/>
  <c r="S23" i="6" s="1"/>
  <c r="R7" i="6"/>
  <c r="R23" i="6" s="1"/>
  <c r="P7" i="6"/>
  <c r="P23" i="6" s="1"/>
  <c r="O7" i="6"/>
  <c r="O23" i="6" s="1"/>
  <c r="N7" i="6"/>
  <c r="N23" i="6" s="1"/>
  <c r="M7" i="6"/>
  <c r="M23" i="6" s="1"/>
  <c r="L7" i="6"/>
  <c r="L23" i="6" s="1"/>
  <c r="K7" i="6"/>
  <c r="K23" i="6" s="1"/>
  <c r="J7" i="6"/>
  <c r="J23" i="6" s="1"/>
  <c r="I7" i="6"/>
  <c r="I23" i="6" s="1"/>
  <c r="H7" i="6"/>
  <c r="H23" i="6" s="1"/>
  <c r="G7" i="6"/>
  <c r="G23" i="6" s="1"/>
  <c r="F7" i="6"/>
  <c r="F23" i="6" s="1"/>
  <c r="E7" i="6"/>
  <c r="E23" i="6" s="1"/>
  <c r="D7" i="6"/>
  <c r="D23" i="6" s="1"/>
  <c r="C7" i="6"/>
  <c r="C23" i="6" s="1"/>
  <c r="B7" i="6"/>
  <c r="B23" i="6" s="1"/>
  <c r="V82" i="4"/>
  <c r="U82" i="4"/>
  <c r="T82" i="4"/>
  <c r="S82" i="4"/>
  <c r="V81" i="4"/>
  <c r="U81" i="4"/>
  <c r="T81" i="4"/>
  <c r="S81" i="4"/>
  <c r="R78" i="4"/>
  <c r="X71" i="4"/>
  <c r="AA71" i="4"/>
  <c r="V70" i="4"/>
  <c r="U70" i="4"/>
  <c r="T70" i="4"/>
  <c r="S70" i="4"/>
  <c r="R70" i="4"/>
  <c r="W70" i="4"/>
  <c r="AA69" i="4"/>
  <c r="S68" i="4"/>
  <c r="AA68" i="4"/>
  <c r="W68" i="4"/>
  <c r="T68" i="4"/>
  <c r="W67" i="4"/>
  <c r="S66" i="4"/>
  <c r="W65" i="4"/>
  <c r="AB60" i="4"/>
  <c r="AA60" i="4"/>
  <c r="V60" i="4"/>
  <c r="U60" i="4"/>
  <c r="T60" i="4"/>
  <c r="S60" i="4"/>
  <c r="R60" i="4"/>
  <c r="Y60" i="4"/>
  <c r="AB59" i="4"/>
  <c r="AA59" i="4"/>
  <c r="Z59" i="4"/>
  <c r="Y59" i="4"/>
  <c r="X59" i="4"/>
  <c r="W59" i="4"/>
  <c r="V59" i="4"/>
  <c r="U59" i="4"/>
  <c r="T59" i="4"/>
  <c r="S59" i="4"/>
  <c r="R59" i="4"/>
  <c r="AB58" i="4"/>
  <c r="AA58" i="4"/>
  <c r="Z58" i="4"/>
  <c r="Y58" i="4"/>
  <c r="X58" i="4"/>
  <c r="W58" i="4"/>
  <c r="V58" i="4"/>
  <c r="U58" i="4"/>
  <c r="T58" i="4"/>
  <c r="S58" i="4"/>
  <c r="R58" i="4"/>
  <c r="W57" i="4"/>
  <c r="AB56" i="4"/>
  <c r="AA56" i="4"/>
  <c r="AB55" i="4"/>
  <c r="AA55" i="4"/>
  <c r="S55" i="4"/>
  <c r="T55" i="4"/>
  <c r="AA54" i="4"/>
  <c r="S54" i="4"/>
  <c r="W48" i="4"/>
  <c r="U46" i="4"/>
  <c r="T46" i="4"/>
  <c r="S46" i="4"/>
  <c r="V46" i="4"/>
  <c r="R46" i="4"/>
  <c r="AA44" i="4"/>
  <c r="W44" i="4"/>
  <c r="S44" i="4"/>
  <c r="S38" i="4"/>
  <c r="AA37" i="4"/>
  <c r="S37" i="4"/>
  <c r="W36" i="4"/>
  <c r="AA35" i="4"/>
  <c r="S35" i="4"/>
  <c r="AA33" i="4"/>
  <c r="W33" i="4"/>
  <c r="R33" i="4"/>
  <c r="AA32" i="4"/>
  <c r="S32" i="4"/>
  <c r="V31" i="4"/>
  <c r="U31" i="4"/>
  <c r="T31" i="4"/>
  <c r="S31" i="4"/>
  <c r="R31" i="4"/>
  <c r="W31" i="4"/>
  <c r="AA30" i="4"/>
  <c r="AC26" i="4"/>
  <c r="AB26" i="4"/>
  <c r="AA26" i="4"/>
  <c r="Z26" i="4"/>
  <c r="Y26" i="4"/>
  <c r="X26" i="4"/>
  <c r="W26" i="4"/>
  <c r="V26" i="4"/>
  <c r="U26" i="4"/>
  <c r="T26" i="4"/>
  <c r="S26" i="4"/>
  <c r="R26" i="4"/>
  <c r="AC25" i="4"/>
  <c r="AB25" i="4"/>
  <c r="AA25" i="4"/>
  <c r="Z25" i="4"/>
  <c r="Y25" i="4"/>
  <c r="X25" i="4"/>
  <c r="W25" i="4"/>
  <c r="V25" i="4"/>
  <c r="U25" i="4"/>
  <c r="T25" i="4"/>
  <c r="S25" i="4"/>
  <c r="R25" i="4"/>
  <c r="W24" i="4"/>
  <c r="S23" i="4"/>
  <c r="AA22" i="4"/>
  <c r="W22" i="4"/>
  <c r="V18" i="4"/>
  <c r="U18" i="4"/>
  <c r="T18" i="4"/>
  <c r="S18" i="4"/>
  <c r="R18" i="4"/>
  <c r="AA17" i="4"/>
  <c r="AC7" i="4"/>
  <c r="AC81" i="4" s="1"/>
  <c r="AB7" i="4"/>
  <c r="AB81" i="4" s="1"/>
  <c r="AA7" i="4"/>
  <c r="AA81" i="4" s="1"/>
  <c r="Z7" i="4"/>
  <c r="Z81" i="4" s="1"/>
  <c r="Y7" i="4"/>
  <c r="Y81" i="4" s="1"/>
  <c r="X7" i="4"/>
  <c r="X81" i="4" s="1"/>
  <c r="W7" i="4"/>
  <c r="W81" i="4" s="1"/>
  <c r="V7" i="4"/>
  <c r="U7" i="4"/>
  <c r="T7" i="4"/>
  <c r="S7" i="4"/>
  <c r="R7" i="4"/>
  <c r="R81" i="4" s="1"/>
  <c r="P7" i="4"/>
  <c r="P81" i="4" s="1"/>
  <c r="O7" i="4"/>
  <c r="O81" i="4" s="1"/>
  <c r="N7" i="4"/>
  <c r="N81" i="4" s="1"/>
  <c r="M7" i="4"/>
  <c r="M81" i="4" s="1"/>
  <c r="L7" i="4"/>
  <c r="L81" i="4" s="1"/>
  <c r="K7" i="4"/>
  <c r="K81" i="4" s="1"/>
  <c r="J7" i="4"/>
  <c r="J81" i="4" s="1"/>
  <c r="I7" i="4"/>
  <c r="I81" i="4" s="1"/>
  <c r="H7" i="4"/>
  <c r="H81" i="4" s="1"/>
  <c r="G7" i="4"/>
  <c r="G81" i="4" s="1"/>
  <c r="F7" i="4"/>
  <c r="F81" i="4" s="1"/>
  <c r="E7" i="4"/>
  <c r="E81" i="4" s="1"/>
  <c r="D7" i="4"/>
  <c r="D81" i="4" s="1"/>
  <c r="C7" i="4"/>
  <c r="C81" i="4" s="1"/>
  <c r="B7" i="4"/>
  <c r="B81" i="4" s="1"/>
  <c r="AB78" i="3"/>
  <c r="AA78" i="3"/>
  <c r="Z78" i="3"/>
  <c r="Y78" i="3"/>
  <c r="X78" i="3"/>
  <c r="W78" i="3"/>
  <c r="V78" i="3"/>
  <c r="U78" i="3"/>
  <c r="T78" i="3"/>
  <c r="S78" i="3"/>
  <c r="R78" i="3"/>
  <c r="AB77" i="3"/>
  <c r="V77" i="3"/>
  <c r="U77" i="3"/>
  <c r="T77" i="3"/>
  <c r="S77" i="3"/>
  <c r="R77" i="3"/>
  <c r="AA77" i="3"/>
  <c r="Z77" i="3"/>
  <c r="Y77" i="3"/>
  <c r="X77" i="3"/>
  <c r="W77" i="3"/>
  <c r="AB76" i="3"/>
  <c r="AA76" i="3"/>
  <c r="Z76" i="3"/>
  <c r="Y76" i="3"/>
  <c r="X76" i="3"/>
  <c r="W76" i="3"/>
  <c r="V76" i="3"/>
  <c r="U76" i="3"/>
  <c r="T76" i="3"/>
  <c r="S76" i="3"/>
  <c r="R76" i="3"/>
  <c r="AC75" i="3"/>
  <c r="AB75" i="3"/>
  <c r="AA75" i="3"/>
  <c r="Z75" i="3"/>
  <c r="Y75" i="3"/>
  <c r="X75" i="3"/>
  <c r="W75" i="3"/>
  <c r="V75" i="3"/>
  <c r="U75" i="3"/>
  <c r="T75" i="3"/>
  <c r="S75" i="3"/>
  <c r="R75" i="3"/>
  <c r="AB74" i="3"/>
  <c r="AA74" i="3"/>
  <c r="Z74" i="3"/>
  <c r="Y74" i="3"/>
  <c r="X74" i="3"/>
  <c r="W74" i="3"/>
  <c r="V74" i="3"/>
  <c r="U74" i="3"/>
  <c r="T74" i="3"/>
  <c r="S74" i="3"/>
  <c r="R74" i="3"/>
  <c r="AB73" i="3"/>
  <c r="O79" i="3"/>
  <c r="AA73" i="3"/>
  <c r="Z73" i="3"/>
  <c r="Y73" i="3"/>
  <c r="X73" i="3"/>
  <c r="V73" i="3"/>
  <c r="S73" i="3"/>
  <c r="R73" i="3"/>
  <c r="AB69" i="3"/>
  <c r="U69" i="3"/>
  <c r="AA69" i="3"/>
  <c r="Z69" i="3"/>
  <c r="Y69" i="3"/>
  <c r="X69" i="3"/>
  <c r="W69" i="3"/>
  <c r="V69" i="3"/>
  <c r="T69" i="3"/>
  <c r="S69" i="3"/>
  <c r="R69" i="3"/>
  <c r="AB68" i="3"/>
  <c r="AA68" i="3"/>
  <c r="Z68" i="3"/>
  <c r="Y68" i="3"/>
  <c r="X68" i="3"/>
  <c r="W68" i="3"/>
  <c r="V68" i="3"/>
  <c r="U68" i="3"/>
  <c r="T68" i="3"/>
  <c r="S68" i="3"/>
  <c r="R68" i="3"/>
  <c r="AB67" i="3"/>
  <c r="AA67" i="3"/>
  <c r="Z67" i="3"/>
  <c r="Y67" i="3"/>
  <c r="X67" i="3"/>
  <c r="W67" i="3"/>
  <c r="V67" i="3"/>
  <c r="U67" i="3"/>
  <c r="T67" i="3"/>
  <c r="S67" i="3"/>
  <c r="R67" i="3"/>
  <c r="AB66" i="3"/>
  <c r="AA66" i="3"/>
  <c r="Y66" i="3"/>
  <c r="U66" i="3"/>
  <c r="S66" i="3"/>
  <c r="Z66" i="3"/>
  <c r="X66" i="3"/>
  <c r="W66" i="3"/>
  <c r="V66" i="3"/>
  <c r="T66" i="3"/>
  <c r="R66" i="3"/>
  <c r="AB65" i="3"/>
  <c r="AA65" i="3"/>
  <c r="Z65" i="3"/>
  <c r="Y65" i="3"/>
  <c r="X65" i="3"/>
  <c r="W65" i="3"/>
  <c r="V65" i="3"/>
  <c r="U65" i="3"/>
  <c r="T65" i="3"/>
  <c r="S65" i="3"/>
  <c r="R65" i="3"/>
  <c r="AA64" i="3"/>
  <c r="AB64" i="3"/>
  <c r="Z64" i="3"/>
  <c r="Y64" i="3"/>
  <c r="X64" i="3"/>
  <c r="W64" i="3"/>
  <c r="V64" i="3"/>
  <c r="U64" i="3"/>
  <c r="T64" i="3"/>
  <c r="S64" i="3"/>
  <c r="R64" i="3"/>
  <c r="AB63" i="3"/>
  <c r="U63" i="3"/>
  <c r="T63" i="3"/>
  <c r="S63" i="3"/>
  <c r="AA63" i="3"/>
  <c r="Z63" i="3"/>
  <c r="Y63" i="3"/>
  <c r="X63" i="3"/>
  <c r="W63" i="3"/>
  <c r="V63" i="3"/>
  <c r="R63" i="3"/>
  <c r="AB62" i="3"/>
  <c r="AA62" i="3"/>
  <c r="Y62" i="3"/>
  <c r="V62" i="3"/>
  <c r="Z62" i="3"/>
  <c r="X62" i="3"/>
  <c r="W62" i="3"/>
  <c r="U62" i="3"/>
  <c r="T62" i="3"/>
  <c r="S62" i="3"/>
  <c r="R62" i="3"/>
  <c r="AB61" i="3"/>
  <c r="AA61" i="3"/>
  <c r="Z61" i="3"/>
  <c r="Y61" i="3"/>
  <c r="X61" i="3"/>
  <c r="W61" i="3"/>
  <c r="V61" i="3"/>
  <c r="U61" i="3"/>
  <c r="T61" i="3"/>
  <c r="S61" i="3"/>
  <c r="R61" i="3"/>
  <c r="AB60" i="3"/>
  <c r="Z60" i="3"/>
  <c r="Y60" i="3"/>
  <c r="X60" i="3"/>
  <c r="V60" i="3"/>
  <c r="T60" i="3"/>
  <c r="R60" i="3"/>
  <c r="AB56" i="3"/>
  <c r="AA56" i="3"/>
  <c r="Z56" i="3"/>
  <c r="Y56" i="3"/>
  <c r="X56" i="3"/>
  <c r="W56" i="3"/>
  <c r="V56" i="3"/>
  <c r="U56" i="3"/>
  <c r="T56" i="3"/>
  <c r="S56" i="3"/>
  <c r="R56" i="3"/>
  <c r="Y55" i="3"/>
  <c r="AB55" i="3"/>
  <c r="AA55" i="3"/>
  <c r="Z55" i="3"/>
  <c r="X55" i="3"/>
  <c r="W55" i="3"/>
  <c r="V55" i="3"/>
  <c r="U55" i="3"/>
  <c r="T55" i="3"/>
  <c r="S55" i="3"/>
  <c r="R55" i="3"/>
  <c r="AB54" i="3"/>
  <c r="AA54" i="3"/>
  <c r="Z54" i="3"/>
  <c r="Y54" i="3"/>
  <c r="X54" i="3"/>
  <c r="W54" i="3"/>
  <c r="V54" i="3"/>
  <c r="U54" i="3"/>
  <c r="T54" i="3"/>
  <c r="S54" i="3"/>
  <c r="R54" i="3"/>
  <c r="AB53" i="3"/>
  <c r="AA53" i="3"/>
  <c r="Z53" i="3"/>
  <c r="Y53" i="3"/>
  <c r="U53" i="3"/>
  <c r="X53" i="3"/>
  <c r="W53" i="3"/>
  <c r="V53" i="3"/>
  <c r="T53" i="3"/>
  <c r="S53" i="3"/>
  <c r="R53" i="3"/>
  <c r="AB52" i="3"/>
  <c r="AA52" i="3"/>
  <c r="Z52" i="3"/>
  <c r="Y52" i="3"/>
  <c r="X52" i="3"/>
  <c r="W52" i="3"/>
  <c r="V52" i="3"/>
  <c r="U52" i="3"/>
  <c r="T52" i="3"/>
  <c r="S52" i="3"/>
  <c r="R52" i="3"/>
  <c r="AB51" i="3"/>
  <c r="AA51" i="3"/>
  <c r="Z51" i="3"/>
  <c r="Y51" i="3"/>
  <c r="X51" i="3"/>
  <c r="W51" i="3"/>
  <c r="V51" i="3"/>
  <c r="U51" i="3"/>
  <c r="T51" i="3"/>
  <c r="S51" i="3"/>
  <c r="R51" i="3"/>
  <c r="AB50" i="3"/>
  <c r="AA50" i="3"/>
  <c r="Z50" i="3"/>
  <c r="Y50" i="3"/>
  <c r="X50" i="3"/>
  <c r="W50" i="3"/>
  <c r="V50" i="3"/>
  <c r="U50" i="3"/>
  <c r="T50" i="3"/>
  <c r="S50" i="3"/>
  <c r="R50" i="3"/>
  <c r="AB49" i="3"/>
  <c r="AA49" i="3"/>
  <c r="Z49" i="3"/>
  <c r="Y49" i="3"/>
  <c r="X49" i="3"/>
  <c r="W49" i="3"/>
  <c r="V49" i="3"/>
  <c r="U49" i="3"/>
  <c r="T49" i="3"/>
  <c r="S49" i="3"/>
  <c r="R49" i="3"/>
  <c r="AB48" i="3"/>
  <c r="U48" i="3"/>
  <c r="T48" i="3"/>
  <c r="S48" i="3"/>
  <c r="AA48" i="3"/>
  <c r="Z48" i="3"/>
  <c r="Y48" i="3"/>
  <c r="X48" i="3"/>
  <c r="W48" i="3"/>
  <c r="V48" i="3"/>
  <c r="R48" i="3"/>
  <c r="AA47" i="3"/>
  <c r="Y47" i="3"/>
  <c r="AB47" i="3"/>
  <c r="Z47" i="3"/>
  <c r="X47" i="3"/>
  <c r="W47" i="3"/>
  <c r="V47" i="3"/>
  <c r="U47" i="3"/>
  <c r="T47" i="3"/>
  <c r="S47" i="3"/>
  <c r="R47" i="3"/>
  <c r="AB46" i="3"/>
  <c r="AA46" i="3"/>
  <c r="Z46" i="3"/>
  <c r="Y46" i="3"/>
  <c r="X46" i="3"/>
  <c r="W46" i="3"/>
  <c r="V46" i="3"/>
  <c r="U46" i="3"/>
  <c r="T46" i="3"/>
  <c r="S46" i="3"/>
  <c r="R46" i="3"/>
  <c r="X45" i="3"/>
  <c r="W45" i="3"/>
  <c r="S45" i="3"/>
  <c r="AB38" i="3"/>
  <c r="AA38" i="3"/>
  <c r="Z38" i="3"/>
  <c r="Y38" i="3"/>
  <c r="X38" i="3"/>
  <c r="W38" i="3"/>
  <c r="V38" i="3"/>
  <c r="U38" i="3"/>
  <c r="T38" i="3"/>
  <c r="S38" i="3"/>
  <c r="R38" i="3"/>
  <c r="AB37" i="3"/>
  <c r="AA37" i="3"/>
  <c r="Z37" i="3"/>
  <c r="Y37" i="3"/>
  <c r="X37" i="3"/>
  <c r="W37" i="3"/>
  <c r="V37" i="3"/>
  <c r="U37" i="3"/>
  <c r="T37" i="3"/>
  <c r="S37" i="3"/>
  <c r="R37" i="3"/>
  <c r="AB36" i="3"/>
  <c r="AA36" i="3"/>
  <c r="Z36" i="3"/>
  <c r="Y36" i="3"/>
  <c r="X36" i="3"/>
  <c r="W36" i="3"/>
  <c r="V36" i="3"/>
  <c r="U36" i="3"/>
  <c r="T36" i="3"/>
  <c r="S36" i="3"/>
  <c r="R36" i="3"/>
  <c r="AB35" i="3"/>
  <c r="U35" i="3"/>
  <c r="S35" i="3"/>
  <c r="AA35" i="3"/>
  <c r="Z35" i="3"/>
  <c r="Y35" i="3"/>
  <c r="X35" i="3"/>
  <c r="W35" i="3"/>
  <c r="V35" i="3"/>
  <c r="T35" i="3"/>
  <c r="R35" i="3"/>
  <c r="AB34" i="3"/>
  <c r="AA34" i="3"/>
  <c r="Z34" i="3"/>
  <c r="Y34" i="3"/>
  <c r="X34" i="3"/>
  <c r="W34" i="3"/>
  <c r="V34" i="3"/>
  <c r="S34" i="3"/>
  <c r="R34" i="3"/>
  <c r="U34" i="3"/>
  <c r="T34" i="3"/>
  <c r="AB33" i="3"/>
  <c r="V33" i="3"/>
  <c r="U33" i="3"/>
  <c r="R33" i="3"/>
  <c r="AA33" i="3"/>
  <c r="Z33" i="3"/>
  <c r="Y33" i="3"/>
  <c r="X33" i="3"/>
  <c r="W33" i="3"/>
  <c r="T33" i="3"/>
  <c r="S33" i="3"/>
  <c r="AB32" i="3"/>
  <c r="AA32" i="3"/>
  <c r="Z32" i="3"/>
  <c r="Y32" i="3"/>
  <c r="X32" i="3"/>
  <c r="W32" i="3"/>
  <c r="V32" i="3"/>
  <c r="U32" i="3"/>
  <c r="T32" i="3"/>
  <c r="S32" i="3"/>
  <c r="R32" i="3"/>
  <c r="AA31" i="3"/>
  <c r="Y31" i="3"/>
  <c r="AB31" i="3"/>
  <c r="Z31" i="3"/>
  <c r="X31" i="3"/>
  <c r="W31" i="3"/>
  <c r="V31" i="3"/>
  <c r="U31" i="3"/>
  <c r="T31" i="3"/>
  <c r="S31" i="3"/>
  <c r="R31" i="3"/>
  <c r="AB30" i="3"/>
  <c r="V30" i="3"/>
  <c r="U30" i="3"/>
  <c r="T30" i="3"/>
  <c r="S30" i="3"/>
  <c r="R30" i="3"/>
  <c r="AA30" i="3"/>
  <c r="Z30" i="3"/>
  <c r="Y30" i="3"/>
  <c r="X30" i="3"/>
  <c r="W30" i="3"/>
  <c r="AA29" i="3"/>
  <c r="Y29" i="3"/>
  <c r="U29" i="3"/>
  <c r="AB29" i="3"/>
  <c r="Z29" i="3"/>
  <c r="X29" i="3"/>
  <c r="W29" i="3"/>
  <c r="V29" i="3"/>
  <c r="T29" i="3"/>
  <c r="S29" i="3"/>
  <c r="R29" i="3"/>
  <c r="AB28" i="3"/>
  <c r="Y28" i="3"/>
  <c r="U28" i="3"/>
  <c r="S28" i="3"/>
  <c r="AA28" i="3"/>
  <c r="Z28" i="3"/>
  <c r="X28" i="3"/>
  <c r="W28" i="3"/>
  <c r="V28" i="3"/>
  <c r="T28" i="3"/>
  <c r="R28" i="3"/>
  <c r="AB27" i="3"/>
  <c r="AA27" i="3"/>
  <c r="Z27" i="3"/>
  <c r="Y27" i="3"/>
  <c r="X27" i="3"/>
  <c r="W27" i="3"/>
  <c r="V27" i="3"/>
  <c r="T27" i="3"/>
  <c r="S27" i="3"/>
  <c r="R27" i="3"/>
  <c r="AB26" i="3"/>
  <c r="AA26" i="3"/>
  <c r="Y26" i="3"/>
  <c r="U26" i="3"/>
  <c r="S26" i="3"/>
  <c r="Z26" i="3"/>
  <c r="X26" i="3"/>
  <c r="W26" i="3"/>
  <c r="T26" i="3"/>
  <c r="R26" i="3"/>
  <c r="Y25" i="3"/>
  <c r="V25" i="3"/>
  <c r="U25" i="3"/>
  <c r="O39" i="3"/>
  <c r="W25" i="3"/>
  <c r="T25" i="3"/>
  <c r="AB21" i="3"/>
  <c r="AA21" i="3"/>
  <c r="Z21" i="3"/>
  <c r="Y21" i="3"/>
  <c r="X21" i="3"/>
  <c r="W21" i="3"/>
  <c r="V21" i="3"/>
  <c r="U21" i="3"/>
  <c r="T21" i="3"/>
  <c r="S21" i="3"/>
  <c r="R21" i="3"/>
  <c r="AB20" i="3"/>
  <c r="AA20" i="3"/>
  <c r="Y20" i="3"/>
  <c r="U20" i="3"/>
  <c r="Z20" i="3"/>
  <c r="X20" i="3"/>
  <c r="W20" i="3"/>
  <c r="V20" i="3"/>
  <c r="T20" i="3"/>
  <c r="S20" i="3"/>
  <c r="R20" i="3"/>
  <c r="U19" i="3"/>
  <c r="AB19" i="3"/>
  <c r="AA19" i="3"/>
  <c r="Z19" i="3"/>
  <c r="Y19" i="3"/>
  <c r="X19" i="3"/>
  <c r="W19" i="3"/>
  <c r="V19" i="3"/>
  <c r="T19" i="3"/>
  <c r="S19" i="3"/>
  <c r="R19" i="3"/>
  <c r="S18" i="3"/>
  <c r="AB18" i="3"/>
  <c r="AA18" i="3"/>
  <c r="Z18" i="3"/>
  <c r="Y18" i="3"/>
  <c r="X18" i="3"/>
  <c r="W18" i="3"/>
  <c r="V18" i="3"/>
  <c r="U18" i="3"/>
  <c r="T18" i="3"/>
  <c r="R18" i="3"/>
  <c r="AB17" i="3"/>
  <c r="AA17" i="3"/>
  <c r="Z17" i="3"/>
  <c r="Y17" i="3"/>
  <c r="X17" i="3"/>
  <c r="W17" i="3"/>
  <c r="V17" i="3"/>
  <c r="U17" i="3"/>
  <c r="T17" i="3"/>
  <c r="S17" i="3"/>
  <c r="R17" i="3"/>
  <c r="AB16" i="3"/>
  <c r="AA16" i="3"/>
  <c r="Y16" i="3"/>
  <c r="U16" i="3"/>
  <c r="S16" i="3"/>
  <c r="Z16" i="3"/>
  <c r="X16" i="3"/>
  <c r="W16" i="3"/>
  <c r="V16" i="3"/>
  <c r="T16" i="3"/>
  <c r="R16" i="3"/>
  <c r="AB15" i="3"/>
  <c r="AA15" i="3"/>
  <c r="Z15" i="3"/>
  <c r="Y15" i="3"/>
  <c r="X15" i="3"/>
  <c r="W15" i="3"/>
  <c r="V15" i="3"/>
  <c r="U15" i="3"/>
  <c r="T15" i="3"/>
  <c r="S15" i="3"/>
  <c r="R15" i="3"/>
  <c r="W14" i="3"/>
  <c r="V14" i="3"/>
  <c r="U14" i="3"/>
  <c r="T14" i="3"/>
  <c r="S14" i="3"/>
  <c r="R14" i="3"/>
  <c r="AB14" i="3"/>
  <c r="AA14" i="3"/>
  <c r="Z14" i="3"/>
  <c r="Y14" i="3"/>
  <c r="X14" i="3"/>
  <c r="AB13" i="3"/>
  <c r="AA13" i="3"/>
  <c r="Z13" i="3"/>
  <c r="Y13" i="3"/>
  <c r="W13" i="3"/>
  <c r="V13" i="3"/>
  <c r="U13" i="3"/>
  <c r="T13" i="3"/>
  <c r="S13" i="3"/>
  <c r="R13" i="3"/>
  <c r="X13" i="3"/>
  <c r="AB12" i="3"/>
  <c r="AA12" i="3"/>
  <c r="Z12" i="3"/>
  <c r="Y12" i="3"/>
  <c r="X12" i="3"/>
  <c r="W12" i="3"/>
  <c r="V12" i="3"/>
  <c r="U12" i="3"/>
  <c r="T12" i="3"/>
  <c r="S12" i="3"/>
  <c r="R12" i="3"/>
  <c r="M12" i="6"/>
  <c r="Z12" i="6" s="1"/>
  <c r="L12" i="6"/>
  <c r="Y12" i="6" s="1"/>
  <c r="K12" i="6"/>
  <c r="X12" i="6" s="1"/>
  <c r="J12" i="6"/>
  <c r="W12" i="6" s="1"/>
  <c r="I12" i="6"/>
  <c r="V12" i="6" s="1"/>
  <c r="E12" i="6"/>
  <c r="R12" i="6" s="1"/>
  <c r="AC7" i="3"/>
  <c r="AB7" i="3"/>
  <c r="AA7" i="3"/>
  <c r="Z7" i="3"/>
  <c r="Y7" i="3"/>
  <c r="X7" i="3"/>
  <c r="W7" i="3"/>
  <c r="V7" i="3"/>
  <c r="U7" i="3"/>
  <c r="T7" i="3"/>
  <c r="S7" i="3"/>
  <c r="R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R125" i="2"/>
  <c r="R131" i="2" s="1"/>
  <c r="Y124" i="2"/>
  <c r="X124" i="2"/>
  <c r="V124" i="2"/>
  <c r="U124" i="2"/>
  <c r="T124" i="2"/>
  <c r="S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C103" i="2"/>
  <c r="AC102" i="2" s="1"/>
  <c r="AB103" i="2"/>
  <c r="AB102" i="2" s="1"/>
  <c r="AA103" i="2"/>
  <c r="AA102" i="2" s="1"/>
  <c r="Z103" i="2"/>
  <c r="Z102" i="2" s="1"/>
  <c r="Y103" i="2"/>
  <c r="X103" i="2"/>
  <c r="W103" i="2"/>
  <c r="V103" i="2"/>
  <c r="V102" i="2" s="1"/>
  <c r="Y102" i="2"/>
  <c r="X102" i="2"/>
  <c r="W102" i="2"/>
  <c r="R102" i="2"/>
  <c r="P102" i="2"/>
  <c r="O102" i="2"/>
  <c r="N102" i="2"/>
  <c r="M102" i="2"/>
  <c r="L102" i="2"/>
  <c r="K102" i="2"/>
  <c r="J102" i="2"/>
  <c r="I102" i="2"/>
  <c r="H102" i="2"/>
  <c r="G102" i="2"/>
  <c r="Y99" i="2"/>
  <c r="V99" i="2"/>
  <c r="U99" i="2"/>
  <c r="T99" i="2"/>
  <c r="S99" i="2"/>
  <c r="R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C97" i="2"/>
  <c r="S95" i="2"/>
  <c r="W94" i="2"/>
  <c r="W93" i="2"/>
  <c r="S91" i="2"/>
  <c r="S89" i="2"/>
  <c r="C85" i="2"/>
  <c r="H18" i="2"/>
  <c r="G18" i="2"/>
  <c r="F18" i="2"/>
  <c r="D18" i="2"/>
  <c r="S82" i="2"/>
  <c r="S80" i="2"/>
  <c r="S79" i="2"/>
  <c r="H17" i="2"/>
  <c r="X72" i="2"/>
  <c r="W72" i="2"/>
  <c r="V72" i="2"/>
  <c r="U72" i="2"/>
  <c r="T72" i="2"/>
  <c r="S72" i="2"/>
  <c r="R72" i="2"/>
  <c r="P72" i="2"/>
  <c r="O72" i="2"/>
  <c r="N72" i="2"/>
  <c r="M72" i="2"/>
  <c r="C72" i="2"/>
  <c r="B72" i="2"/>
  <c r="AC54" i="2"/>
  <c r="AB54" i="2"/>
  <c r="AA54" i="2"/>
  <c r="Z54" i="2"/>
  <c r="Y54" i="2"/>
  <c r="X54" i="2"/>
  <c r="W54" i="2"/>
  <c r="V54" i="2"/>
  <c r="U54" i="2"/>
  <c r="T54" i="2"/>
  <c r="S54" i="2"/>
  <c r="R54" i="2"/>
  <c r="A54" i="2"/>
  <c r="A51" i="2"/>
  <c r="A50" i="2"/>
  <c r="A48" i="2"/>
  <c r="A47" i="2"/>
  <c r="A45" i="2"/>
  <c r="A44" i="2"/>
  <c r="S40" i="2"/>
  <c r="H127" i="2"/>
  <c r="F127" i="2"/>
  <c r="D127" i="2"/>
  <c r="C127" i="2"/>
  <c r="B127" i="2"/>
  <c r="H126" i="2"/>
  <c r="F126" i="2"/>
  <c r="D126" i="2"/>
  <c r="C126" i="2"/>
  <c r="AC27" i="2"/>
  <c r="AB27" i="2"/>
  <c r="AA27" i="2"/>
  <c r="Z27" i="2"/>
  <c r="Y27" i="2"/>
  <c r="X27" i="2"/>
  <c r="W27" i="2"/>
  <c r="V27" i="2"/>
  <c r="U27" i="2"/>
  <c r="T27" i="2"/>
  <c r="S27" i="2"/>
  <c r="R27" i="2"/>
  <c r="AC26" i="2"/>
  <c r="AB26" i="2"/>
  <c r="AA26" i="2"/>
  <c r="Z26" i="2"/>
  <c r="Y26" i="2"/>
  <c r="X26" i="2"/>
  <c r="W26" i="2"/>
  <c r="V26" i="2"/>
  <c r="U26" i="2"/>
  <c r="T26" i="2"/>
  <c r="S26" i="2"/>
  <c r="R26" i="2"/>
  <c r="C18" i="2"/>
  <c r="B18" i="2"/>
  <c r="C17" i="2"/>
  <c r="B17" i="2"/>
  <c r="C19" i="2"/>
  <c r="C20" i="2" s="1"/>
  <c r="Y9" i="2"/>
  <c r="X9" i="2"/>
  <c r="W9" i="2"/>
  <c r="V9" i="2"/>
  <c r="U9" i="2"/>
  <c r="T9" i="2"/>
  <c r="S9" i="2"/>
  <c r="P9" i="2"/>
  <c r="D9" i="2"/>
  <c r="C9" i="2"/>
  <c r="B9" i="2"/>
  <c r="AC7" i="2"/>
  <c r="AC99" i="2" s="1"/>
  <c r="AB7" i="2"/>
  <c r="AB99" i="2" s="1"/>
  <c r="AA7" i="2"/>
  <c r="AA72" i="2" s="1"/>
  <c r="Z7" i="2"/>
  <c r="Z99" i="2" s="1"/>
  <c r="Y7" i="2"/>
  <c r="Y72" i="2" s="1"/>
  <c r="X7" i="2"/>
  <c r="X99" i="2" s="1"/>
  <c r="W7" i="2"/>
  <c r="W99" i="2" s="1"/>
  <c r="V7" i="2"/>
  <c r="U7" i="2"/>
  <c r="T7" i="2"/>
  <c r="S7" i="2"/>
  <c r="R7" i="2"/>
  <c r="R124" i="2" s="1"/>
  <c r="P7" i="2"/>
  <c r="O7" i="2"/>
  <c r="O9" i="2" s="1"/>
  <c r="N7" i="2"/>
  <c r="N9" i="2" s="1"/>
  <c r="M7" i="2"/>
  <c r="M9" i="2" s="1"/>
  <c r="L7" i="2"/>
  <c r="L72" i="2" s="1"/>
  <c r="K7" i="2"/>
  <c r="K72" i="2" s="1"/>
  <c r="J7" i="2"/>
  <c r="J72" i="2" s="1"/>
  <c r="I7" i="2"/>
  <c r="I72" i="2" s="1"/>
  <c r="H7" i="2"/>
  <c r="H72" i="2" s="1"/>
  <c r="G7" i="2"/>
  <c r="G72" i="2" s="1"/>
  <c r="F7" i="2"/>
  <c r="F72" i="2" s="1"/>
  <c r="E7" i="2"/>
  <c r="E72" i="2" s="1"/>
  <c r="D7" i="2"/>
  <c r="D72" i="2" s="1"/>
  <c r="C7" i="2"/>
  <c r="B7" i="2"/>
  <c r="W124" i="2" l="1"/>
  <c r="E9" i="2"/>
  <c r="Z9" i="2"/>
  <c r="Z124" i="2"/>
  <c r="G9" i="2"/>
  <c r="AC9" i="2"/>
  <c r="AC124" i="2"/>
  <c r="I9" i="2"/>
  <c r="J9" i="2"/>
  <c r="Z72" i="2"/>
  <c r="AA9" i="2"/>
  <c r="AA124" i="2"/>
  <c r="H9" i="2"/>
  <c r="L9" i="2"/>
  <c r="AB72" i="2"/>
  <c r="AC72" i="2"/>
  <c r="AA99" i="2"/>
  <c r="AB9" i="2"/>
  <c r="AB124" i="2"/>
  <c r="K9" i="2"/>
  <c r="F9" i="2"/>
  <c r="R9" i="2"/>
  <c r="D23" i="2"/>
  <c r="L10" i="6"/>
  <c r="B38" i="2"/>
  <c r="D38" i="2"/>
  <c r="S57" i="3"/>
  <c r="B19" i="2"/>
  <c r="B20" i="2" s="1"/>
  <c r="G38" i="2"/>
  <c r="T77" i="2"/>
  <c r="V74" i="2"/>
  <c r="R89" i="2"/>
  <c r="T95" i="2"/>
  <c r="T78" i="2"/>
  <c r="U82" i="2"/>
  <c r="C16" i="2"/>
  <c r="D97" i="2"/>
  <c r="T89" i="2"/>
  <c r="R83" i="2"/>
  <c r="X22" i="4"/>
  <c r="V79" i="2"/>
  <c r="U92" i="2"/>
  <c r="D19" i="2"/>
  <c r="D20" i="2" s="1"/>
  <c r="D34" i="2"/>
  <c r="R77" i="2"/>
  <c r="F34" i="2"/>
  <c r="H34" i="2"/>
  <c r="R84" i="2"/>
  <c r="R90" i="2"/>
  <c r="D125" i="2"/>
  <c r="D131" i="2" s="1"/>
  <c r="R40" i="2"/>
  <c r="F17" i="2"/>
  <c r="S17" i="2" s="1"/>
  <c r="T94" i="2"/>
  <c r="S35" i="2"/>
  <c r="G23" i="2"/>
  <c r="V40" i="2"/>
  <c r="H23" i="2"/>
  <c r="U88" i="2"/>
  <c r="V92" i="2"/>
  <c r="N62" i="4"/>
  <c r="T39" i="2"/>
  <c r="S79" i="3"/>
  <c r="S57" i="4"/>
  <c r="T35" i="2"/>
  <c r="V39" i="2"/>
  <c r="T40" i="2"/>
  <c r="U81" i="2"/>
  <c r="X11" i="3"/>
  <c r="X22" i="3" s="1"/>
  <c r="G79" i="3"/>
  <c r="G17" i="6" s="1"/>
  <c r="T17" i="6" s="1"/>
  <c r="V44" i="4"/>
  <c r="W18" i="4"/>
  <c r="R78" i="2"/>
  <c r="R95" i="2"/>
  <c r="X18" i="4"/>
  <c r="AB37" i="4"/>
  <c r="AB38" i="4"/>
  <c r="AB24" i="4"/>
  <c r="AB44" i="4"/>
  <c r="Y70" i="3"/>
  <c r="Z11" i="3"/>
  <c r="Z22" i="3" s="1"/>
  <c r="AA23" i="4"/>
  <c r="AB57" i="4"/>
  <c r="AA66" i="4"/>
  <c r="AB19" i="4"/>
  <c r="N12" i="6"/>
  <c r="AA12" i="6" s="1"/>
  <c r="AA11" i="3"/>
  <c r="AA22" i="3" s="1"/>
  <c r="S25" i="2"/>
  <c r="T25" i="2"/>
  <c r="F12" i="6"/>
  <c r="S12" i="6" s="1"/>
  <c r="S11" i="3"/>
  <c r="S22" i="3" s="1"/>
  <c r="T84" i="2"/>
  <c r="S84" i="2"/>
  <c r="N10" i="6"/>
  <c r="AA10" i="6" s="1"/>
  <c r="AA45" i="3"/>
  <c r="AA57" i="3" s="1"/>
  <c r="AA79" i="3"/>
  <c r="H19" i="2"/>
  <c r="H20" i="2" s="1"/>
  <c r="H10" i="2"/>
  <c r="U39" i="2"/>
  <c r="V77" i="2"/>
  <c r="H97" i="2"/>
  <c r="Y79" i="3"/>
  <c r="Y17" i="4"/>
  <c r="X33" i="4"/>
  <c r="T35" i="4"/>
  <c r="AA38" i="4"/>
  <c r="T44" i="4"/>
  <c r="AA57" i="4"/>
  <c r="AA62" i="4" s="1"/>
  <c r="F62" i="4"/>
  <c r="X68" i="4"/>
  <c r="O17" i="6"/>
  <c r="AB17" i="6" s="1"/>
  <c r="U12" i="2"/>
  <c r="R92" i="2"/>
  <c r="R93" i="2"/>
  <c r="K22" i="3"/>
  <c r="L70" i="3"/>
  <c r="H79" i="3"/>
  <c r="H17" i="6" s="1"/>
  <c r="U17" i="6" s="1"/>
  <c r="S30" i="4"/>
  <c r="X34" i="4"/>
  <c r="W60" i="4"/>
  <c r="S69" i="4"/>
  <c r="U25" i="2"/>
  <c r="D85" i="2"/>
  <c r="R75" i="2"/>
  <c r="E17" i="2"/>
  <c r="R80" i="2"/>
  <c r="I18" i="2"/>
  <c r="V18" i="2" s="1"/>
  <c r="R94" i="2"/>
  <c r="R11" i="3"/>
  <c r="R22" i="3" s="1"/>
  <c r="H10" i="6"/>
  <c r="V79" i="3"/>
  <c r="U73" i="3"/>
  <c r="U79" i="3" s="1"/>
  <c r="X36" i="4"/>
  <c r="X44" i="4"/>
  <c r="Z60" i="4"/>
  <c r="W82" i="4"/>
  <c r="D17" i="2"/>
  <c r="T11" i="2"/>
  <c r="F85" i="2"/>
  <c r="U45" i="3"/>
  <c r="U57" i="3" s="1"/>
  <c r="J79" i="3"/>
  <c r="J17" i="6" s="1"/>
  <c r="W17" i="6" s="1"/>
  <c r="W73" i="3"/>
  <c r="W79" i="3" s="1"/>
  <c r="S14" i="4"/>
  <c r="S16" i="4"/>
  <c r="Z17" i="4"/>
  <c r="X20" i="4"/>
  <c r="AB33" i="4"/>
  <c r="W34" i="4"/>
  <c r="AB69" i="4"/>
  <c r="F70" i="3"/>
  <c r="I126" i="2"/>
  <c r="I127" i="2"/>
  <c r="S36" i="2"/>
  <c r="F38" i="2"/>
  <c r="S76" i="2"/>
  <c r="S92" i="2"/>
  <c r="U94" i="2"/>
  <c r="AB70" i="3"/>
  <c r="AA14" i="4"/>
  <c r="W15" i="4"/>
  <c r="AA16" i="4"/>
  <c r="W45" i="4"/>
  <c r="S47" i="4"/>
  <c r="S74" i="2"/>
  <c r="U76" i="2"/>
  <c r="T88" i="2"/>
  <c r="V91" i="2"/>
  <c r="T91" i="2"/>
  <c r="Y11" i="3"/>
  <c r="L79" i="3"/>
  <c r="L17" i="6" s="1"/>
  <c r="Y17" i="6" s="1"/>
  <c r="AB17" i="4"/>
  <c r="T47" i="4"/>
  <c r="H125" i="2"/>
  <c r="D10" i="2"/>
  <c r="C23" i="2"/>
  <c r="Y39" i="3"/>
  <c r="Y45" i="3"/>
  <c r="Y57" i="3" s="1"/>
  <c r="AB79" i="3"/>
  <c r="W46" i="4"/>
  <c r="AA47" i="4"/>
  <c r="N73" i="4"/>
  <c r="AB66" i="4"/>
  <c r="I39" i="3"/>
  <c r="V70" i="3"/>
  <c r="G85" i="2"/>
  <c r="V89" i="2"/>
  <c r="T92" i="2"/>
  <c r="U91" i="2"/>
  <c r="C125" i="2"/>
  <c r="C131" i="2" s="1"/>
  <c r="C10" i="2"/>
  <c r="U74" i="2"/>
  <c r="T79" i="2"/>
  <c r="V82" i="2"/>
  <c r="U84" i="2"/>
  <c r="T73" i="3"/>
  <c r="T79" i="3" s="1"/>
  <c r="C34" i="2"/>
  <c r="G17" i="2"/>
  <c r="U80" i="2"/>
  <c r="R24" i="2"/>
  <c r="U11" i="2"/>
  <c r="R13" i="2"/>
  <c r="D16" i="2"/>
  <c r="B23" i="2"/>
  <c r="S12" i="2"/>
  <c r="S18" i="2"/>
  <c r="F19" i="2"/>
  <c r="F20" i="2" s="1"/>
  <c r="S126" i="2"/>
  <c r="F125" i="2"/>
  <c r="H38" i="2"/>
  <c r="C38" i="2"/>
  <c r="U75" i="2"/>
  <c r="T75" i="2"/>
  <c r="S75" i="2"/>
  <c r="V75" i="2"/>
  <c r="F10" i="2"/>
  <c r="T12" i="2"/>
  <c r="T13" i="2"/>
  <c r="T18" i="2"/>
  <c r="G19" i="2"/>
  <c r="G20" i="2" s="1"/>
  <c r="R79" i="2"/>
  <c r="G10" i="2"/>
  <c r="U18" i="2"/>
  <c r="V24" i="2"/>
  <c r="S24" i="2"/>
  <c r="G127" i="2"/>
  <c r="T127" i="2" s="1"/>
  <c r="U83" i="2"/>
  <c r="T83" i="2"/>
  <c r="S83" i="2"/>
  <c r="V83" i="2"/>
  <c r="H85" i="2"/>
  <c r="Y14" i="4"/>
  <c r="S13" i="2"/>
  <c r="F23" i="2"/>
  <c r="T24" i="2"/>
  <c r="T80" i="2"/>
  <c r="V80" i="2"/>
  <c r="R11" i="2"/>
  <c r="U24" i="2"/>
  <c r="B10" i="2"/>
  <c r="S11" i="2"/>
  <c r="V25" i="2"/>
  <c r="B126" i="2"/>
  <c r="B125" i="2" s="1"/>
  <c r="B131" i="2" s="1"/>
  <c r="B34" i="2"/>
  <c r="R35" i="2"/>
  <c r="U35" i="2"/>
  <c r="T74" i="2"/>
  <c r="S77" i="2"/>
  <c r="U79" i="2"/>
  <c r="R81" i="2"/>
  <c r="T82" i="2"/>
  <c r="U90" i="2"/>
  <c r="T90" i="2"/>
  <c r="S90" i="2"/>
  <c r="V90" i="2"/>
  <c r="U96" i="2"/>
  <c r="T96" i="2"/>
  <c r="S96" i="2"/>
  <c r="V96" i="2"/>
  <c r="S127" i="2"/>
  <c r="B85" i="2"/>
  <c r="G12" i="6"/>
  <c r="T12" i="6" s="1"/>
  <c r="G22" i="3"/>
  <c r="T11" i="3"/>
  <c r="T22" i="3" s="1"/>
  <c r="O22" i="3"/>
  <c r="O12" i="6"/>
  <c r="AB12" i="6" s="1"/>
  <c r="AB11" i="3"/>
  <c r="AB22" i="3" s="1"/>
  <c r="I10" i="6"/>
  <c r="V45" i="3"/>
  <c r="V57" i="3" s="1"/>
  <c r="I57" i="3"/>
  <c r="E70" i="3"/>
  <c r="M70" i="3"/>
  <c r="Z70" i="3"/>
  <c r="G34" i="2"/>
  <c r="T36" i="2"/>
  <c r="U40" i="2"/>
  <c r="U77" i="2"/>
  <c r="H12" i="6"/>
  <c r="U12" i="6" s="1"/>
  <c r="H22" i="3"/>
  <c r="U11" i="3"/>
  <c r="U22" i="3" s="1"/>
  <c r="T39" i="3"/>
  <c r="W39" i="3"/>
  <c r="H39" i="3"/>
  <c r="U27" i="3"/>
  <c r="U39" i="3" s="1"/>
  <c r="U36" i="2"/>
  <c r="R74" i="2"/>
  <c r="V78" i="2"/>
  <c r="S78" i="2"/>
  <c r="R82" i="2"/>
  <c r="G126" i="2"/>
  <c r="V81" i="2"/>
  <c r="S81" i="2"/>
  <c r="G97" i="2"/>
  <c r="R91" i="2"/>
  <c r="U93" i="2"/>
  <c r="T93" i="2"/>
  <c r="S93" i="2"/>
  <c r="V93" i="2"/>
  <c r="V95" i="2"/>
  <c r="R96" i="2"/>
  <c r="B97" i="2"/>
  <c r="K39" i="3"/>
  <c r="X25" i="3"/>
  <c r="X39" i="3" s="1"/>
  <c r="K57" i="3"/>
  <c r="U21" i="4"/>
  <c r="T21" i="4"/>
  <c r="E127" i="2"/>
  <c r="S39" i="2"/>
  <c r="S38" i="2" s="1"/>
  <c r="V76" i="2"/>
  <c r="U78" i="2"/>
  <c r="T81" i="2"/>
  <c r="Y22" i="3"/>
  <c r="M39" i="3"/>
  <c r="Z25" i="3"/>
  <c r="Z39" i="3" s="1"/>
  <c r="T70" i="3"/>
  <c r="X45" i="4"/>
  <c r="T76" i="2"/>
  <c r="J22" i="3"/>
  <c r="L22" i="3"/>
  <c r="N39" i="3"/>
  <c r="J57" i="3"/>
  <c r="W57" i="3"/>
  <c r="Y16" i="4"/>
  <c r="S20" i="4"/>
  <c r="W35" i="4"/>
  <c r="X35" i="4"/>
  <c r="S36" i="4"/>
  <c r="U36" i="4"/>
  <c r="U89" i="2"/>
  <c r="U95" i="2"/>
  <c r="S103" i="2"/>
  <c r="S102" i="2" s="1"/>
  <c r="E22" i="3"/>
  <c r="M22" i="3"/>
  <c r="G39" i="3"/>
  <c r="X57" i="3"/>
  <c r="X79" i="3"/>
  <c r="E79" i="3"/>
  <c r="F97" i="2"/>
  <c r="T103" i="2"/>
  <c r="T102" i="2" s="1"/>
  <c r="F22" i="3"/>
  <c r="N22" i="3"/>
  <c r="E39" i="3"/>
  <c r="R25" i="3"/>
  <c r="R39" i="3" s="1"/>
  <c r="V26" i="3"/>
  <c r="V39" i="3" s="1"/>
  <c r="L39" i="3"/>
  <c r="H11" i="6"/>
  <c r="U11" i="6" s="1"/>
  <c r="H70" i="3"/>
  <c r="U60" i="3"/>
  <c r="U70" i="3" s="1"/>
  <c r="R70" i="3"/>
  <c r="N70" i="3"/>
  <c r="K79" i="3"/>
  <c r="K17" i="6" s="1"/>
  <c r="X17" i="6" s="1"/>
  <c r="T30" i="4"/>
  <c r="U30" i="4"/>
  <c r="U103" i="2"/>
  <c r="U102" i="2" s="1"/>
  <c r="V11" i="3"/>
  <c r="V22" i="3" s="1"/>
  <c r="F39" i="3"/>
  <c r="S25" i="3"/>
  <c r="S39" i="3" s="1"/>
  <c r="AA25" i="3"/>
  <c r="AA39" i="3" s="1"/>
  <c r="E10" i="6"/>
  <c r="E57" i="3"/>
  <c r="R45" i="3"/>
  <c r="R57" i="3" s="1"/>
  <c r="M10" i="6"/>
  <c r="M57" i="3"/>
  <c r="Z45" i="3"/>
  <c r="Z57" i="3" s="1"/>
  <c r="R79" i="3"/>
  <c r="Z79" i="3"/>
  <c r="M79" i="3"/>
  <c r="M17" i="6" s="1"/>
  <c r="Z17" i="6" s="1"/>
  <c r="T19" i="4"/>
  <c r="U19" i="4"/>
  <c r="S88" i="2"/>
  <c r="V94" i="2"/>
  <c r="S94" i="2"/>
  <c r="W11" i="3"/>
  <c r="W22" i="3" s="1"/>
  <c r="AB25" i="3"/>
  <c r="AB39" i="3" s="1"/>
  <c r="F10" i="6"/>
  <c r="J11" i="6"/>
  <c r="W11" i="6" s="1"/>
  <c r="W60" i="3"/>
  <c r="W70" i="3" s="1"/>
  <c r="J70" i="3"/>
  <c r="F79" i="3"/>
  <c r="N79" i="3"/>
  <c r="W19" i="4"/>
  <c r="X19" i="4"/>
  <c r="I22" i="3"/>
  <c r="J39" i="3"/>
  <c r="G10" i="6"/>
  <c r="T45" i="3"/>
  <c r="T57" i="3" s="1"/>
  <c r="G57" i="3"/>
  <c r="O10" i="6"/>
  <c r="AB45" i="3"/>
  <c r="AB57" i="3" s="1"/>
  <c r="O57" i="3"/>
  <c r="K70" i="3"/>
  <c r="X70" i="3"/>
  <c r="R37" i="4"/>
  <c r="F11" i="6"/>
  <c r="S11" i="6" s="1"/>
  <c r="N11" i="6"/>
  <c r="AA11" i="6" s="1"/>
  <c r="I79" i="3"/>
  <c r="AA18" i="4"/>
  <c r="T32" i="4"/>
  <c r="AA36" i="4"/>
  <c r="AB47" i="4"/>
  <c r="H57" i="3"/>
  <c r="G11" i="6"/>
  <c r="T11" i="6" s="1"/>
  <c r="O11" i="6"/>
  <c r="AB11" i="6" s="1"/>
  <c r="V14" i="4"/>
  <c r="S17" i="4"/>
  <c r="S33" i="4"/>
  <c r="U33" i="4"/>
  <c r="AA34" i="4"/>
  <c r="W37" i="4"/>
  <c r="I11" i="6"/>
  <c r="V11" i="6" s="1"/>
  <c r="S60" i="3"/>
  <c r="S70" i="3" s="1"/>
  <c r="AA60" i="3"/>
  <c r="AA70" i="3" s="1"/>
  <c r="AB22" i="4"/>
  <c r="J10" i="6"/>
  <c r="L57" i="3"/>
  <c r="K11" i="6"/>
  <c r="X11" i="6" s="1"/>
  <c r="G70" i="3"/>
  <c r="O70" i="3"/>
  <c r="X23" i="4"/>
  <c r="Y23" i="4"/>
  <c r="T33" i="4"/>
  <c r="S34" i="4"/>
  <c r="U34" i="4"/>
  <c r="K10" i="6"/>
  <c r="L11" i="6"/>
  <c r="Y11" i="6" s="1"/>
  <c r="R14" i="4"/>
  <c r="Y15" i="4"/>
  <c r="R16" i="4"/>
  <c r="Z20" i="4"/>
  <c r="W21" i="4"/>
  <c r="X21" i="4"/>
  <c r="R22" i="4"/>
  <c r="T24" i="4"/>
  <c r="AB30" i="4"/>
  <c r="V33" i="4"/>
  <c r="X37" i="4"/>
  <c r="S48" i="4"/>
  <c r="Y10" i="6"/>
  <c r="F57" i="3"/>
  <c r="N57" i="3"/>
  <c r="E11" i="6"/>
  <c r="R11" i="6" s="1"/>
  <c r="M11" i="6"/>
  <c r="Z11" i="6" s="1"/>
  <c r="I70" i="3"/>
  <c r="R17" i="4"/>
  <c r="AA20" i="4"/>
  <c r="S22" i="4"/>
  <c r="T22" i="4"/>
  <c r="B62" i="4"/>
  <c r="AA67" i="4"/>
  <c r="Y71" i="4"/>
  <c r="T14" i="4"/>
  <c r="AB14" i="4"/>
  <c r="X15" i="4"/>
  <c r="T16" i="4"/>
  <c r="AB16" i="4"/>
  <c r="S19" i="4"/>
  <c r="AA19" i="4"/>
  <c r="R20" i="4"/>
  <c r="W20" i="4"/>
  <c r="S21" i="4"/>
  <c r="AA21" i="4"/>
  <c r="AB23" i="4"/>
  <c r="S45" i="4"/>
  <c r="R47" i="4"/>
  <c r="Y68" i="4"/>
  <c r="Z71" i="4"/>
  <c r="S65" i="4"/>
  <c r="T65" i="4"/>
  <c r="W14" i="4"/>
  <c r="S15" i="4"/>
  <c r="AA15" i="4"/>
  <c r="W16" i="4"/>
  <c r="R23" i="4"/>
  <c r="W23" i="4"/>
  <c r="S24" i="4"/>
  <c r="AA24" i="4"/>
  <c r="X32" i="4"/>
  <c r="U47" i="4"/>
  <c r="W55" i="4"/>
  <c r="T69" i="4"/>
  <c r="V69" i="4"/>
  <c r="X14" i="4"/>
  <c r="T15" i="4"/>
  <c r="X16" i="4"/>
  <c r="W17" i="4"/>
  <c r="AA45" i="4"/>
  <c r="Y46" i="4"/>
  <c r="W47" i="4"/>
  <c r="T57" i="4"/>
  <c r="W66" i="4"/>
  <c r="S67" i="4"/>
  <c r="X17" i="4"/>
  <c r="W30" i="4"/>
  <c r="AA31" i="4"/>
  <c r="W32" i="4"/>
  <c r="T37" i="4"/>
  <c r="W38" i="4"/>
  <c r="AA46" i="4"/>
  <c r="X46" i="4"/>
  <c r="X47" i="4"/>
  <c r="AA48" i="4"/>
  <c r="J62" i="4"/>
  <c r="W54" i="4"/>
  <c r="AA65" i="4"/>
  <c r="AB70" i="4"/>
  <c r="AA70" i="4"/>
  <c r="F73" i="4"/>
  <c r="X82" i="4"/>
  <c r="X38" i="4"/>
  <c r="W56" i="4"/>
  <c r="U44" i="4"/>
  <c r="R45" i="4"/>
  <c r="U69" i="4"/>
  <c r="Y57" i="4"/>
  <c r="B73" i="4"/>
  <c r="J73" i="4"/>
  <c r="N83" i="4"/>
  <c r="AA82" i="4"/>
  <c r="X57" i="4"/>
  <c r="W69" i="4"/>
  <c r="S56" i="4"/>
  <c r="X60" i="4"/>
  <c r="AB74" i="4"/>
  <c r="AA74" i="4"/>
  <c r="T56" i="4"/>
  <c r="J83" i="4"/>
  <c r="Y41" i="3" l="1"/>
  <c r="X31" i="4"/>
  <c r="I125" i="2"/>
  <c r="T23" i="2"/>
  <c r="E18" i="2"/>
  <c r="R18" i="2" s="1"/>
  <c r="V35" i="2"/>
  <c r="AA41" i="3"/>
  <c r="S81" i="3"/>
  <c r="V30" i="4"/>
  <c r="T38" i="2"/>
  <c r="U81" i="3"/>
  <c r="T38" i="4"/>
  <c r="C15" i="2"/>
  <c r="Y44" i="4"/>
  <c r="E23" i="2"/>
  <c r="U38" i="4"/>
  <c r="V84" i="2"/>
  <c r="V85" i="2" s="1"/>
  <c r="V38" i="4"/>
  <c r="Y22" i="4"/>
  <c r="D14" i="2"/>
  <c r="Y33" i="4"/>
  <c r="S41" i="3"/>
  <c r="K41" i="3"/>
  <c r="AB81" i="3"/>
  <c r="R41" i="3"/>
  <c r="C14" i="2"/>
  <c r="V81" i="3"/>
  <c r="S62" i="4"/>
  <c r="T36" i="4"/>
  <c r="U35" i="4"/>
  <c r="T48" i="4"/>
  <c r="W73" i="4"/>
  <c r="U32" i="4"/>
  <c r="E38" i="2"/>
  <c r="T34" i="2"/>
  <c r="U23" i="2"/>
  <c r="S23" i="2"/>
  <c r="E19" i="2"/>
  <c r="E20" i="2" s="1"/>
  <c r="U19" i="2"/>
  <c r="U20" i="2" s="1"/>
  <c r="T17" i="2"/>
  <c r="U10" i="2"/>
  <c r="S10" i="2"/>
  <c r="S14" i="2" s="1"/>
  <c r="I38" i="2"/>
  <c r="S34" i="2"/>
  <c r="R44" i="4"/>
  <c r="R56" i="4"/>
  <c r="U38" i="2"/>
  <c r="S19" i="2"/>
  <c r="S20" i="2" s="1"/>
  <c r="R17" i="2"/>
  <c r="H9" i="6"/>
  <c r="H13" i="6" s="1"/>
  <c r="H20" i="6" s="1"/>
  <c r="U20" i="6" s="1"/>
  <c r="R68" i="4"/>
  <c r="V13" i="2"/>
  <c r="R69" i="4"/>
  <c r="Z16" i="4"/>
  <c r="X41" i="3"/>
  <c r="R76" i="2"/>
  <c r="R85" i="2" s="1"/>
  <c r="Y81" i="3"/>
  <c r="AB67" i="4"/>
  <c r="AB32" i="4"/>
  <c r="AB35" i="4"/>
  <c r="AB68" i="4"/>
  <c r="Z81" i="3"/>
  <c r="AB15" i="4"/>
  <c r="U57" i="4"/>
  <c r="L81" i="3"/>
  <c r="Y36" i="4"/>
  <c r="M81" i="3"/>
  <c r="Z23" i="4"/>
  <c r="N9" i="6"/>
  <c r="N13" i="6" s="1"/>
  <c r="AA81" i="3"/>
  <c r="AB65" i="4"/>
  <c r="Z47" i="4"/>
  <c r="Z66" i="4"/>
  <c r="C62" i="4"/>
  <c r="Z41" i="3"/>
  <c r="S85" i="2"/>
  <c r="D62" i="4"/>
  <c r="F16" i="2"/>
  <c r="AA83" i="4"/>
  <c r="AB46" i="4"/>
  <c r="X66" i="4"/>
  <c r="U10" i="6"/>
  <c r="U9" i="6" s="1"/>
  <c r="U13" i="6" s="1"/>
  <c r="AA9" i="6"/>
  <c r="AA13" i="6" s="1"/>
  <c r="L41" i="3"/>
  <c r="Y66" i="4"/>
  <c r="AB45" i="4"/>
  <c r="Z68" i="4"/>
  <c r="V41" i="3"/>
  <c r="I19" i="2"/>
  <c r="I20" i="2" s="1"/>
  <c r="H14" i="2"/>
  <c r="T23" i="4"/>
  <c r="Y20" i="4"/>
  <c r="J41" i="3"/>
  <c r="V36" i="2"/>
  <c r="V34" i="2" s="1"/>
  <c r="R39" i="2"/>
  <c r="R38" i="2" s="1"/>
  <c r="Y38" i="4"/>
  <c r="V36" i="4"/>
  <c r="U41" i="3"/>
  <c r="U24" i="4"/>
  <c r="V34" i="4"/>
  <c r="I34" i="2"/>
  <c r="AB41" i="3"/>
  <c r="U97" i="2"/>
  <c r="R25" i="2"/>
  <c r="R23" i="2" s="1"/>
  <c r="U17" i="2"/>
  <c r="T97" i="2"/>
  <c r="U34" i="2"/>
  <c r="U13" i="2"/>
  <c r="T81" i="3"/>
  <c r="G125" i="2"/>
  <c r="T41" i="3"/>
  <c r="U127" i="2"/>
  <c r="V127" i="2"/>
  <c r="U85" i="2"/>
  <c r="G16" i="2"/>
  <c r="V48" i="4"/>
  <c r="T67" i="4"/>
  <c r="T34" i="4"/>
  <c r="V19" i="4"/>
  <c r="R19" i="4"/>
  <c r="U45" i="4"/>
  <c r="U55" i="4"/>
  <c r="V55" i="4"/>
  <c r="V57" i="4"/>
  <c r="T45" i="4"/>
  <c r="R57" i="4"/>
  <c r="V68" i="4"/>
  <c r="U68" i="4"/>
  <c r="V23" i="2"/>
  <c r="H62" i="4"/>
  <c r="G62" i="4"/>
  <c r="T54" i="4"/>
  <c r="T62" i="4" s="1"/>
  <c r="W83" i="4"/>
  <c r="O83" i="4"/>
  <c r="Y48" i="4"/>
  <c r="X48" i="4"/>
  <c r="R35" i="4"/>
  <c r="R66" i="4"/>
  <c r="R15" i="4"/>
  <c r="E81" i="3"/>
  <c r="Z45" i="4"/>
  <c r="I9" i="6"/>
  <c r="I13" i="6" s="1"/>
  <c r="V10" i="6"/>
  <c r="V9" i="6" s="1"/>
  <c r="V13" i="6" s="1"/>
  <c r="B16" i="2"/>
  <c r="I10" i="2"/>
  <c r="F14" i="2"/>
  <c r="D15" i="2"/>
  <c r="Y56" i="4"/>
  <c r="AB48" i="4"/>
  <c r="S73" i="4"/>
  <c r="Y24" i="4"/>
  <c r="AB34" i="4"/>
  <c r="AB18" i="4"/>
  <c r="O81" i="3"/>
  <c r="R10" i="6"/>
  <c r="R9" i="6" s="1"/>
  <c r="R13" i="6" s="1"/>
  <c r="E9" i="6"/>
  <c r="E13" i="6" s="1"/>
  <c r="G41" i="3"/>
  <c r="U20" i="4"/>
  <c r="M41" i="3"/>
  <c r="H41" i="3"/>
  <c r="B14" i="2"/>
  <c r="S125" i="2"/>
  <c r="X67" i="4"/>
  <c r="T66" i="4"/>
  <c r="Y69" i="4"/>
  <c r="Y45" i="4"/>
  <c r="R54" i="4"/>
  <c r="U16" i="4"/>
  <c r="V16" i="4"/>
  <c r="N81" i="3"/>
  <c r="J9" i="6"/>
  <c r="J13" i="6" s="1"/>
  <c r="W10" i="6"/>
  <c r="W9" i="6" s="1"/>
  <c r="W13" i="6" s="1"/>
  <c r="S10" i="6"/>
  <c r="S9" i="6" s="1"/>
  <c r="S13" i="6" s="1"/>
  <c r="F9" i="6"/>
  <c r="F13" i="6" s="1"/>
  <c r="S97" i="2"/>
  <c r="V21" i="4"/>
  <c r="W41" i="3"/>
  <c r="E97" i="2"/>
  <c r="I41" i="3"/>
  <c r="T85" i="2"/>
  <c r="E126" i="2"/>
  <c r="E125" i="2" s="1"/>
  <c r="E131" i="2" s="1"/>
  <c r="E34" i="2"/>
  <c r="E55" i="2" s="1"/>
  <c r="G14" i="2"/>
  <c r="O41" i="3"/>
  <c r="T126" i="2"/>
  <c r="T125" i="2" s="1"/>
  <c r="V24" i="4"/>
  <c r="X81" i="3"/>
  <c r="X56" i="4"/>
  <c r="AB71" i="4"/>
  <c r="Y67" i="4"/>
  <c r="V37" i="4"/>
  <c r="Z15" i="4"/>
  <c r="F81" i="3"/>
  <c r="K9" i="6"/>
  <c r="K13" i="6" s="1"/>
  <c r="X10" i="6"/>
  <c r="X9" i="6" s="1"/>
  <c r="X13" i="6" s="1"/>
  <c r="R21" i="4"/>
  <c r="V32" i="4"/>
  <c r="R34" i="4"/>
  <c r="O9" i="6"/>
  <c r="O13" i="6" s="1"/>
  <c r="AB10" i="6"/>
  <c r="AB9" i="6" s="1"/>
  <c r="AB13" i="6" s="1"/>
  <c r="Y19" i="4"/>
  <c r="I97" i="2"/>
  <c r="V88" i="2"/>
  <c r="V97" i="2" s="1"/>
  <c r="R81" i="3"/>
  <c r="Y31" i="4"/>
  <c r="J81" i="3"/>
  <c r="V38" i="2"/>
  <c r="U126" i="2"/>
  <c r="V11" i="2"/>
  <c r="AB82" i="4"/>
  <c r="Z14" i="4"/>
  <c r="C73" i="4"/>
  <c r="R65" i="4"/>
  <c r="Y82" i="4"/>
  <c r="W62" i="4"/>
  <c r="V23" i="4"/>
  <c r="U23" i="4"/>
  <c r="V47" i="4"/>
  <c r="U22" i="4"/>
  <c r="U48" i="4"/>
  <c r="Z70" i="4"/>
  <c r="Y70" i="4"/>
  <c r="X70" i="4"/>
  <c r="Z57" i="4"/>
  <c r="K83" i="4"/>
  <c r="X83" i="4" s="1"/>
  <c r="O73" i="4"/>
  <c r="X54" i="4"/>
  <c r="Z36" i="4"/>
  <c r="Z46" i="4"/>
  <c r="Y55" i="4"/>
  <c r="R38" i="4"/>
  <c r="U14" i="4"/>
  <c r="L9" i="6"/>
  <c r="L13" i="6" s="1"/>
  <c r="Y21" i="4"/>
  <c r="R55" i="4"/>
  <c r="V15" i="4"/>
  <c r="Z31" i="4"/>
  <c r="Y37" i="4"/>
  <c r="T17" i="4"/>
  <c r="U15" i="4"/>
  <c r="G81" i="3"/>
  <c r="X30" i="4"/>
  <c r="F41" i="3"/>
  <c r="T20" i="4"/>
  <c r="N41" i="3"/>
  <c r="E85" i="2"/>
  <c r="E16" i="2" s="1"/>
  <c r="T19" i="2"/>
  <c r="T20" i="2" s="1"/>
  <c r="V126" i="2"/>
  <c r="X69" i="4"/>
  <c r="K73" i="4"/>
  <c r="X65" i="4"/>
  <c r="R48" i="4"/>
  <c r="V56" i="4"/>
  <c r="U56" i="4"/>
  <c r="AA73" i="4"/>
  <c r="R36" i="4"/>
  <c r="X55" i="4"/>
  <c r="U66" i="4"/>
  <c r="U37" i="4"/>
  <c r="Y9" i="6"/>
  <c r="Y13" i="6" s="1"/>
  <c r="AB31" i="4"/>
  <c r="Z37" i="4"/>
  <c r="AB36" i="4"/>
  <c r="I17" i="6"/>
  <c r="V17" i="6" s="1"/>
  <c r="N17" i="6"/>
  <c r="AA17" i="6" s="1"/>
  <c r="E41" i="3"/>
  <c r="E17" i="6"/>
  <c r="R17" i="6" s="1"/>
  <c r="I17" i="2"/>
  <c r="V17" i="2" s="1"/>
  <c r="R36" i="2"/>
  <c r="R34" i="2" s="1"/>
  <c r="H16" i="2"/>
  <c r="R88" i="2"/>
  <c r="R97" i="2" s="1"/>
  <c r="R12" i="2"/>
  <c r="R19" i="2" s="1"/>
  <c r="R20" i="2" s="1"/>
  <c r="T10" i="2"/>
  <c r="O62" i="4"/>
  <c r="AB54" i="4"/>
  <c r="AB62" i="4" s="1"/>
  <c r="K62" i="4"/>
  <c r="G73" i="4"/>
  <c r="X24" i="4"/>
  <c r="H81" i="3"/>
  <c r="G9" i="6"/>
  <c r="G13" i="6" s="1"/>
  <c r="T10" i="6"/>
  <c r="T9" i="6" s="1"/>
  <c r="T13" i="6" s="1"/>
  <c r="F17" i="6"/>
  <c r="S17" i="6" s="1"/>
  <c r="Z10" i="6"/>
  <c r="Z9" i="6" s="1"/>
  <c r="Z13" i="6" s="1"/>
  <c r="M9" i="6"/>
  <c r="M13" i="6" s="1"/>
  <c r="W81" i="3"/>
  <c r="K81" i="3"/>
  <c r="I81" i="3"/>
  <c r="I85" i="2"/>
  <c r="I16" i="2" s="1"/>
  <c r="I23" i="2"/>
  <c r="E10" i="2"/>
  <c r="E14" i="2" s="1"/>
  <c r="V12" i="2"/>
  <c r="V19" i="2" s="1"/>
  <c r="V20" i="2" s="1"/>
  <c r="Z44" i="4" l="1"/>
  <c r="T73" i="4"/>
  <c r="Z34" i="4"/>
  <c r="Y34" i="4"/>
  <c r="C21" i="2"/>
  <c r="U14" i="2"/>
  <c r="Z21" i="4"/>
  <c r="U65" i="4"/>
  <c r="Z22" i="4"/>
  <c r="V35" i="4"/>
  <c r="Z33" i="4"/>
  <c r="Y32" i="4"/>
  <c r="V65" i="4"/>
  <c r="Z32" i="4"/>
  <c r="Z69" i="4"/>
  <c r="Y65" i="4"/>
  <c r="Y73" i="4" s="1"/>
  <c r="I14" i="2"/>
  <c r="D21" i="2"/>
  <c r="D28" i="2" s="1"/>
  <c r="Z18" i="4"/>
  <c r="Y18" i="4"/>
  <c r="Y47" i="4"/>
  <c r="Z38" i="4"/>
  <c r="AB73" i="4"/>
  <c r="X73" i="4"/>
  <c r="Z19" i="4"/>
  <c r="Z30" i="4"/>
  <c r="Y30" i="4"/>
  <c r="R62" i="4"/>
  <c r="Z24" i="4"/>
  <c r="S16" i="2"/>
  <c r="S15" i="2" s="1"/>
  <c r="F15" i="2"/>
  <c r="G15" i="2"/>
  <c r="T16" i="2"/>
  <c r="T15" i="2" s="1"/>
  <c r="V125" i="2"/>
  <c r="U125" i="2"/>
  <c r="E62" i="4"/>
  <c r="V45" i="4"/>
  <c r="V22" i="4"/>
  <c r="V67" i="4"/>
  <c r="I62" i="4"/>
  <c r="U67" i="4"/>
  <c r="E15" i="6"/>
  <c r="R15" i="6" s="1"/>
  <c r="R55" i="2"/>
  <c r="C28" i="2"/>
  <c r="C22" i="2"/>
  <c r="Z82" i="4"/>
  <c r="V17" i="4"/>
  <c r="U17" i="4"/>
  <c r="AB83" i="4"/>
  <c r="F20" i="6"/>
  <c r="S20" i="6" s="1"/>
  <c r="J20" i="6"/>
  <c r="W20" i="6" s="1"/>
  <c r="H73" i="4"/>
  <c r="Z48" i="4"/>
  <c r="Y54" i="4"/>
  <c r="Y62" i="4" s="1"/>
  <c r="M20" i="6"/>
  <c r="Z20" i="6" s="1"/>
  <c r="R24" i="4"/>
  <c r="E20" i="6"/>
  <c r="R20" i="6" s="1"/>
  <c r="E15" i="2"/>
  <c r="E21" i="2" s="1"/>
  <c r="I20" i="6"/>
  <c r="V20" i="6" s="1"/>
  <c r="Z56" i="4"/>
  <c r="L83" i="4"/>
  <c r="Y83" i="4" s="1"/>
  <c r="T14" i="2"/>
  <c r="H15" i="2"/>
  <c r="U16" i="2"/>
  <c r="U15" i="2" s="1"/>
  <c r="V16" i="2"/>
  <c r="V15" i="2" s="1"/>
  <c r="K20" i="6"/>
  <c r="X20" i="6" s="1"/>
  <c r="V20" i="4"/>
  <c r="U54" i="4"/>
  <c r="U62" i="4" s="1"/>
  <c r="R30" i="4"/>
  <c r="G20" i="6"/>
  <c r="T20" i="6" s="1"/>
  <c r="L20" i="6"/>
  <c r="Y20" i="6" s="1"/>
  <c r="R10" i="2"/>
  <c r="Z65" i="4"/>
  <c r="X62" i="4"/>
  <c r="H55" i="2"/>
  <c r="G55" i="2"/>
  <c r="F55" i="2"/>
  <c r="Y35" i="4"/>
  <c r="Z35" i="4"/>
  <c r="L73" i="4"/>
  <c r="R32" i="4"/>
  <c r="V10" i="2"/>
  <c r="V14" i="2" s="1"/>
  <c r="I15" i="2"/>
  <c r="L62" i="4"/>
  <c r="Z54" i="4"/>
  <c r="D73" i="4"/>
  <c r="O20" i="6"/>
  <c r="AB20" i="6" s="1"/>
  <c r="N20" i="6"/>
  <c r="AA20" i="6" s="1"/>
  <c r="E73" i="4"/>
  <c r="R16" i="2"/>
  <c r="R15" i="2" s="1"/>
  <c r="B15" i="2"/>
  <c r="Z55" i="4"/>
  <c r="U73" i="4" l="1"/>
  <c r="I21" i="2"/>
  <c r="I28" i="2" s="1"/>
  <c r="D22" i="2"/>
  <c r="M73" i="4"/>
  <c r="V54" i="4"/>
  <c r="V62" i="4" s="1"/>
  <c r="Z67" i="4"/>
  <c r="G21" i="2"/>
  <c r="F21" i="2"/>
  <c r="M83" i="4"/>
  <c r="Z83" i="4" s="1"/>
  <c r="B21" i="2"/>
  <c r="B28" i="2" s="1"/>
  <c r="Z62" i="4"/>
  <c r="G15" i="6"/>
  <c r="T15" i="6" s="1"/>
  <c r="T55" i="2"/>
  <c r="H15" i="6"/>
  <c r="U15" i="6" s="1"/>
  <c r="U55" i="2"/>
  <c r="H21" i="2"/>
  <c r="R67" i="4"/>
  <c r="R73" i="4" s="1"/>
  <c r="R14" i="2"/>
  <c r="V21" i="2"/>
  <c r="C37" i="2"/>
  <c r="C30" i="2"/>
  <c r="C29" i="2"/>
  <c r="M62" i="4"/>
  <c r="I73" i="4"/>
  <c r="V66" i="4"/>
  <c r="V73" i="4" s="1"/>
  <c r="E22" i="2"/>
  <c r="E28" i="2"/>
  <c r="D30" i="2"/>
  <c r="D37" i="2"/>
  <c r="D29" i="2"/>
  <c r="F15" i="6"/>
  <c r="S15" i="6" s="1"/>
  <c r="S55" i="2"/>
  <c r="I22" i="2" l="1"/>
  <c r="Z73" i="4"/>
  <c r="B22" i="2"/>
  <c r="F28" i="2"/>
  <c r="F22" i="2"/>
  <c r="S21" i="2"/>
  <c r="T21" i="2"/>
  <c r="G28" i="2"/>
  <c r="G22" i="2"/>
  <c r="D41" i="2"/>
  <c r="C32" i="2"/>
  <c r="C33" i="2" s="1"/>
  <c r="C31" i="2"/>
  <c r="R21" i="2"/>
  <c r="D100" i="2"/>
  <c r="D109" i="2" s="1"/>
  <c r="D32" i="2"/>
  <c r="D33" i="2" s="1"/>
  <c r="D31" i="2"/>
  <c r="I37" i="2"/>
  <c r="I29" i="2"/>
  <c r="I30" i="2"/>
  <c r="E37" i="2"/>
  <c r="E30" i="2"/>
  <c r="E29" i="2"/>
  <c r="B37" i="2"/>
  <c r="B30" i="2"/>
  <c r="B29" i="2"/>
  <c r="C41" i="2"/>
  <c r="H28" i="2"/>
  <c r="H22" i="2"/>
  <c r="U21" i="2"/>
  <c r="V22" i="2"/>
  <c r="V28" i="2"/>
  <c r="G29" i="2" l="1"/>
  <c r="G30" i="2"/>
  <c r="G37" i="2"/>
  <c r="T22" i="2"/>
  <c r="T28" i="2"/>
  <c r="S22" i="2"/>
  <c r="S28" i="2"/>
  <c r="F30" i="2"/>
  <c r="F29" i="2"/>
  <c r="F37" i="2"/>
  <c r="F26" i="6"/>
  <c r="S26" i="6" s="1"/>
  <c r="B31" i="2"/>
  <c r="B32" i="2"/>
  <c r="B33" i="2" s="1"/>
  <c r="E53" i="2"/>
  <c r="R28" i="2"/>
  <c r="R22" i="2"/>
  <c r="V30" i="2"/>
  <c r="V29" i="2"/>
  <c r="V37" i="2"/>
  <c r="B41" i="2"/>
  <c r="E26" i="6"/>
  <c r="I100" i="2"/>
  <c r="I109" i="2" s="1"/>
  <c r="I31" i="2"/>
  <c r="I32" i="2"/>
  <c r="I33" i="2" s="1"/>
  <c r="U22" i="2"/>
  <c r="U28" i="2"/>
  <c r="C10" i="4"/>
  <c r="C42" i="4" s="1"/>
  <c r="C51" i="4" s="1"/>
  <c r="C76" i="4" s="1"/>
  <c r="C42" i="2"/>
  <c r="I41" i="2"/>
  <c r="I25" i="6"/>
  <c r="E100" i="2"/>
  <c r="E109" i="2" s="1"/>
  <c r="E32" i="2"/>
  <c r="E33" i="2" s="1"/>
  <c r="E31" i="2"/>
  <c r="H37" i="2"/>
  <c r="H29" i="2"/>
  <c r="H30" i="2"/>
  <c r="E41" i="2"/>
  <c r="E25" i="6"/>
  <c r="D10" i="4"/>
  <c r="D42" i="4" s="1"/>
  <c r="D51" i="4" s="1"/>
  <c r="D76" i="4" s="1"/>
  <c r="D42" i="2"/>
  <c r="T29" i="2" l="1"/>
  <c r="T30" i="2"/>
  <c r="T37" i="2"/>
  <c r="F41" i="2"/>
  <c r="F29" i="6" s="1"/>
  <c r="S29" i="6" s="1"/>
  <c r="F25" i="6"/>
  <c r="F27" i="6"/>
  <c r="S27" i="6" s="1"/>
  <c r="F28" i="6"/>
  <c r="S28" i="6" s="1"/>
  <c r="F100" i="2"/>
  <c r="F109" i="2" s="1"/>
  <c r="F31" i="2"/>
  <c r="F32" i="2"/>
  <c r="F33" i="2" s="1"/>
  <c r="F53" i="2"/>
  <c r="G25" i="6"/>
  <c r="G41" i="2"/>
  <c r="H29" i="6" s="1"/>
  <c r="U29" i="6" s="1"/>
  <c r="S37" i="2"/>
  <c r="S41" i="2" s="1"/>
  <c r="S42" i="2" s="1"/>
  <c r="S29" i="2"/>
  <c r="S30" i="2"/>
  <c r="G32" i="2"/>
  <c r="G33" i="2" s="1"/>
  <c r="G31" i="2"/>
  <c r="G100" i="2"/>
  <c r="G109" i="2" s="1"/>
  <c r="H26" i="6"/>
  <c r="H27" i="6" s="1"/>
  <c r="U27" i="6" s="1"/>
  <c r="G26" i="6"/>
  <c r="E10" i="4"/>
  <c r="E42" i="4" s="1"/>
  <c r="E51" i="4" s="1"/>
  <c r="E76" i="4" s="1"/>
  <c r="E42" i="2"/>
  <c r="R37" i="2"/>
  <c r="R30" i="2"/>
  <c r="R29" i="2"/>
  <c r="H41" i="2"/>
  <c r="H25" i="6"/>
  <c r="I26" i="6"/>
  <c r="R26" i="6"/>
  <c r="E28" i="6"/>
  <c r="R28" i="6" s="1"/>
  <c r="E27" i="6"/>
  <c r="R27" i="6" s="1"/>
  <c r="V41" i="2"/>
  <c r="E16" i="6"/>
  <c r="R53" i="2"/>
  <c r="I10" i="4"/>
  <c r="I42" i="4" s="1"/>
  <c r="I51" i="4" s="1"/>
  <c r="I76" i="4" s="1"/>
  <c r="I42" i="2"/>
  <c r="E29" i="6"/>
  <c r="R29" i="6" s="1"/>
  <c r="B10" i="4"/>
  <c r="B42" i="4" s="1"/>
  <c r="B51" i="4" s="1"/>
  <c r="B76" i="4" s="1"/>
  <c r="B79" i="4" s="1"/>
  <c r="B42" i="2"/>
  <c r="H100" i="2"/>
  <c r="H109" i="2" s="1"/>
  <c r="H31" i="2"/>
  <c r="H32" i="2"/>
  <c r="H33" i="2" s="1"/>
  <c r="U30" i="2"/>
  <c r="U37" i="2"/>
  <c r="U29" i="2"/>
  <c r="V100" i="2"/>
  <c r="V109" i="2" s="1"/>
  <c r="V31" i="2"/>
  <c r="V32" i="2"/>
  <c r="V33" i="2" s="1"/>
  <c r="G53" i="2" l="1"/>
  <c r="S53" i="2"/>
  <c r="F16" i="6"/>
  <c r="F10" i="4"/>
  <c r="F42" i="2"/>
  <c r="H28" i="6"/>
  <c r="U28" i="6" s="1"/>
  <c r="U26" i="6"/>
  <c r="G10" i="4"/>
  <c r="G42" i="4" s="1"/>
  <c r="G51" i="4" s="1"/>
  <c r="G76" i="4" s="1"/>
  <c r="G42" i="2"/>
  <c r="S100" i="2"/>
  <c r="S109" i="2" s="1"/>
  <c r="S32" i="2"/>
  <c r="S33" i="2" s="1"/>
  <c r="S31" i="2"/>
  <c r="T41" i="2"/>
  <c r="G29" i="6"/>
  <c r="T29" i="6" s="1"/>
  <c r="T100" i="2"/>
  <c r="T109" i="2" s="1"/>
  <c r="T32" i="2"/>
  <c r="T33" i="2" s="1"/>
  <c r="T31" i="2"/>
  <c r="G28" i="6"/>
  <c r="T28" i="6" s="1"/>
  <c r="G27" i="6"/>
  <c r="T27" i="6" s="1"/>
  <c r="T26" i="6"/>
  <c r="U41" i="2"/>
  <c r="U100" i="2"/>
  <c r="U109" i="2" s="1"/>
  <c r="U32" i="2"/>
  <c r="U33" i="2" s="1"/>
  <c r="U31" i="2"/>
  <c r="R16" i="6"/>
  <c r="E21" i="6"/>
  <c r="R21" i="6" s="1"/>
  <c r="E19" i="6"/>
  <c r="R19" i="6" s="1"/>
  <c r="H10" i="4"/>
  <c r="H42" i="2"/>
  <c r="I29" i="6"/>
  <c r="V29" i="6" s="1"/>
  <c r="R31" i="2"/>
  <c r="R100" i="2"/>
  <c r="R109" i="2" s="1"/>
  <c r="R32" i="2"/>
  <c r="R33" i="2" s="1"/>
  <c r="I53" i="2"/>
  <c r="R41" i="2"/>
  <c r="C78" i="4"/>
  <c r="C79" i="4" s="1"/>
  <c r="I27" i="6"/>
  <c r="V27" i="6" s="1"/>
  <c r="I28" i="6"/>
  <c r="V28" i="6" s="1"/>
  <c r="V26" i="6"/>
  <c r="G16" i="6"/>
  <c r="T53" i="2"/>
  <c r="V42" i="2"/>
  <c r="H53" i="2"/>
  <c r="S10" i="4" l="1"/>
  <c r="S42" i="4" s="1"/>
  <c r="S51" i="4" s="1"/>
  <c r="S76" i="4" s="1"/>
  <c r="T10" i="4"/>
  <c r="T42" i="4" s="1"/>
  <c r="T51" i="4" s="1"/>
  <c r="T76" i="4" s="1"/>
  <c r="F42" i="4"/>
  <c r="F51" i="4" s="1"/>
  <c r="F76" i="4" s="1"/>
  <c r="T42" i="2"/>
  <c r="S16" i="6"/>
  <c r="F21" i="6"/>
  <c r="S21" i="6" s="1"/>
  <c r="F19" i="6"/>
  <c r="S19" i="6" s="1"/>
  <c r="R10" i="4"/>
  <c r="R42" i="4" s="1"/>
  <c r="R51" i="4" s="1"/>
  <c r="R76" i="4" s="1"/>
  <c r="R79" i="4" s="1"/>
  <c r="R42" i="2"/>
  <c r="H42" i="4"/>
  <c r="H51" i="4" s="1"/>
  <c r="H76" i="4" s="1"/>
  <c r="V10" i="4"/>
  <c r="V42" i="4" s="1"/>
  <c r="V51" i="4" s="1"/>
  <c r="V76" i="4" s="1"/>
  <c r="U10" i="4"/>
  <c r="U42" i="4" s="1"/>
  <c r="U51" i="4" s="1"/>
  <c r="U76" i="4" s="1"/>
  <c r="T16" i="6"/>
  <c r="G21" i="6"/>
  <c r="T21" i="6" s="1"/>
  <c r="G19" i="6"/>
  <c r="T19" i="6" s="1"/>
  <c r="I16" i="6"/>
  <c r="V53" i="2"/>
  <c r="U42" i="2"/>
  <c r="H16" i="6"/>
  <c r="U53" i="2"/>
  <c r="D78" i="4"/>
  <c r="D79" i="4" s="1"/>
  <c r="E78" i="4" l="1"/>
  <c r="E79" i="4" s="1"/>
  <c r="S78" i="4"/>
  <c r="V16" i="6"/>
  <c r="I19" i="6"/>
  <c r="V19" i="6" s="1"/>
  <c r="H21" i="6"/>
  <c r="U21" i="6" s="1"/>
  <c r="U16" i="6"/>
  <c r="H19" i="6"/>
  <c r="U19" i="6" s="1"/>
  <c r="V78" i="4" l="1"/>
  <c r="V79" i="4" s="1"/>
  <c r="U78" i="4"/>
  <c r="U79" i="4" s="1"/>
  <c r="T78" i="4"/>
  <c r="T79" i="4" s="1"/>
  <c r="S79" i="4"/>
  <c r="F78" i="4"/>
  <c r="F79" i="4" s="1"/>
  <c r="G78" i="4" l="1"/>
  <c r="G79" i="4" s="1"/>
  <c r="W78" i="4"/>
  <c r="H78" i="4" l="1"/>
  <c r="H79" i="4" s="1"/>
  <c r="Z78" i="4"/>
  <c r="Y78" i="4"/>
  <c r="X78" i="4"/>
  <c r="I78" i="4" l="1"/>
  <c r="I79" i="4" s="1"/>
  <c r="J78" i="4" l="1"/>
  <c r="AC17" i="3" l="1"/>
  <c r="P10" i="2" l="1"/>
  <c r="P14" i="2"/>
  <c r="P17" i="2"/>
  <c r="AC33" i="4" l="1"/>
  <c r="AC58" i="4"/>
  <c r="AC22" i="4"/>
  <c r="AC48" i="4"/>
  <c r="AC20" i="4"/>
  <c r="AC60" i="4"/>
  <c r="AC47" i="4"/>
  <c r="AC19" i="4"/>
  <c r="AC34" i="4"/>
  <c r="AC31" i="4"/>
  <c r="AC55" i="4"/>
  <c r="AC18" i="4"/>
  <c r="AC44" i="4"/>
  <c r="AC16" i="4"/>
  <c r="AC68" i="4"/>
  <c r="AC65" i="4"/>
  <c r="P73" i="4"/>
  <c r="AC24" i="4"/>
  <c r="AC21" i="4"/>
  <c r="AC45" i="4"/>
  <c r="AC38" i="4"/>
  <c r="AC15" i="4"/>
  <c r="AC67" i="4"/>
  <c r="AC30" i="4"/>
  <c r="AC23" i="4"/>
  <c r="P62" i="4"/>
  <c r="AC54" i="4"/>
  <c r="AC71" i="4"/>
  <c r="AC37" i="4"/>
  <c r="AC14" i="4"/>
  <c r="AC66" i="4"/>
  <c r="AC59" i="4"/>
  <c r="AC56" i="4"/>
  <c r="AC46" i="4"/>
  <c r="AC17" i="4"/>
  <c r="AC70" i="4"/>
  <c r="AC36" i="4"/>
  <c r="AC32" i="4"/>
  <c r="AC57" i="4"/>
  <c r="AC69" i="4"/>
  <c r="AC35" i="4"/>
  <c r="P83" i="4"/>
  <c r="AC82" i="4"/>
  <c r="AC62" i="4" l="1"/>
  <c r="AC74" i="4"/>
  <c r="AC73" i="4"/>
  <c r="AC83" i="4"/>
  <c r="P97" i="2" l="1"/>
  <c r="P18" i="2"/>
  <c r="P19" i="2" s="1"/>
  <c r="P20" i="2" s="1"/>
  <c r="P85" i="2"/>
  <c r="P16" i="2" s="1"/>
  <c r="P127" i="2" l="1"/>
  <c r="P23" i="2"/>
  <c r="P34" i="2" l="1"/>
  <c r="P126" i="2"/>
  <c r="P125" i="2" s="1"/>
  <c r="P38" i="2"/>
  <c r="AC74" i="3" l="1"/>
  <c r="AC76" i="3"/>
  <c r="AC77" i="3"/>
  <c r="AC78" i="3"/>
  <c r="AC61" i="3"/>
  <c r="AC62" i="3"/>
  <c r="AC63" i="3"/>
  <c r="AC69" i="3"/>
  <c r="AC65" i="3"/>
  <c r="AC67" i="3"/>
  <c r="AC66" i="3"/>
  <c r="AC68" i="3"/>
  <c r="AC64" i="3"/>
  <c r="AC56" i="3"/>
  <c r="AC46" i="3"/>
  <c r="AC47" i="3"/>
  <c r="AC48" i="3"/>
  <c r="AC49" i="3"/>
  <c r="AC50" i="3"/>
  <c r="AC51" i="3"/>
  <c r="AC53" i="3"/>
  <c r="AC52" i="3"/>
  <c r="AC54" i="3"/>
  <c r="AC55" i="3"/>
  <c r="AC36" i="3"/>
  <c r="AC37" i="3"/>
  <c r="AC38" i="3"/>
  <c r="AC35" i="3"/>
  <c r="AC26" i="3"/>
  <c r="AC27" i="3"/>
  <c r="AC28" i="3"/>
  <c r="AC30" i="3"/>
  <c r="AC31" i="3"/>
  <c r="AC29" i="3"/>
  <c r="AC33" i="3"/>
  <c r="AC32" i="3"/>
  <c r="AC34" i="3"/>
  <c r="AC12" i="3"/>
  <c r="AC14" i="3"/>
  <c r="AC15" i="3"/>
  <c r="AC19" i="3"/>
  <c r="AC18" i="3"/>
  <c r="AC20" i="3"/>
  <c r="AC21" i="3"/>
  <c r="P11" i="6" l="1"/>
  <c r="AC11" i="6" s="1"/>
  <c r="AC45" i="3"/>
  <c r="AC57" i="3" s="1"/>
  <c r="P57" i="3"/>
  <c r="AC73" i="3"/>
  <c r="AC79" i="3" s="1"/>
  <c r="P79" i="3"/>
  <c r="AC60" i="3"/>
  <c r="AC70" i="3" s="1"/>
  <c r="AC81" i="3" s="1"/>
  <c r="P70" i="3"/>
  <c r="P12" i="6"/>
  <c r="P39" i="3"/>
  <c r="AC25" i="3"/>
  <c r="AC39" i="3" s="1"/>
  <c r="AC11" i="3" l="1"/>
  <c r="AC22" i="3" s="1"/>
  <c r="AC41" i="3" s="1"/>
  <c r="P22" i="3"/>
  <c r="AC12" i="6"/>
  <c r="P81" i="3"/>
  <c r="P17" i="6"/>
  <c r="AC17" i="6" s="1"/>
  <c r="P9" i="6"/>
  <c r="P13" i="6" s="1"/>
  <c r="AC10" i="6"/>
  <c r="AC9" i="6" s="1"/>
  <c r="AC13" i="6" s="1"/>
  <c r="P20" i="6" l="1"/>
  <c r="AC20" i="6" s="1"/>
  <c r="P41" i="3"/>
  <c r="P131" i="2" l="1"/>
  <c r="P21" i="2" l="1"/>
  <c r="P28" i="2" l="1"/>
  <c r="P22" i="2"/>
  <c r="P29" i="2" l="1"/>
  <c r="P30" i="2"/>
  <c r="P37" i="2"/>
  <c r="P41" i="2" l="1"/>
  <c r="P25" i="6"/>
  <c r="P31" i="2"/>
  <c r="P100" i="2"/>
  <c r="P109" i="2" s="1"/>
  <c r="P32" i="2"/>
  <c r="P33" i="2" s="1"/>
  <c r="P42" i="2" l="1"/>
  <c r="P10" i="4"/>
  <c r="P42" i="4" s="1"/>
  <c r="P51" i="4" s="1"/>
  <c r="P76" i="4" s="1"/>
  <c r="O10" i="2" l="1"/>
  <c r="O14" i="2" s="1"/>
  <c r="N38" i="2" l="1"/>
  <c r="O97" i="2"/>
  <c r="O18" i="2"/>
  <c r="O19" i="2" s="1"/>
  <c r="O20" i="2" s="1"/>
  <c r="O17" i="2"/>
  <c r="O85" i="2" l="1"/>
  <c r="O16" i="2" l="1"/>
  <c r="O127" i="2"/>
  <c r="O23" i="2"/>
  <c r="O38" i="2" l="1"/>
  <c r="AC39" i="2"/>
  <c r="AB39" i="2"/>
  <c r="O126" i="2"/>
  <c r="O125" i="2" s="1"/>
  <c r="O34" i="2"/>
  <c r="AC40" i="2"/>
  <c r="AB40" i="2"/>
  <c r="AB38" i="2" l="1"/>
  <c r="AC38" i="2"/>
  <c r="AB80" i="2" l="1"/>
  <c r="AC80" i="2"/>
  <c r="AA80" i="2"/>
  <c r="AA93" i="2"/>
  <c r="AB93" i="2"/>
  <c r="AC93" i="2"/>
  <c r="AC89" i="2"/>
  <c r="AB89" i="2"/>
  <c r="AA89" i="2"/>
  <c r="AC82" i="2"/>
  <c r="AA82" i="2"/>
  <c r="AB82" i="2"/>
  <c r="AC79" i="2"/>
  <c r="AA79" i="2"/>
  <c r="AB79" i="2"/>
  <c r="AC88" i="2"/>
  <c r="N97" i="2"/>
  <c r="AA88" i="2"/>
  <c r="AB88" i="2"/>
  <c r="AC90" i="2"/>
  <c r="AA90" i="2"/>
  <c r="AB90" i="2"/>
  <c r="AB94" i="2"/>
  <c r="AC94" i="2"/>
  <c r="AA94" i="2"/>
  <c r="AA11" i="2"/>
  <c r="AC11" i="2"/>
  <c r="AB11" i="2"/>
  <c r="AB10" i="2" s="1"/>
  <c r="N10" i="2"/>
  <c r="N14" i="2" s="1"/>
  <c r="AC83" i="2"/>
  <c r="AA83" i="2"/>
  <c r="AB83" i="2"/>
  <c r="AC81" i="2"/>
  <c r="AA81" i="2"/>
  <c r="AB81" i="2"/>
  <c r="AB91" i="2"/>
  <c r="AC91" i="2"/>
  <c r="AA91" i="2"/>
  <c r="AB95" i="2"/>
  <c r="AC95" i="2"/>
  <c r="AA95" i="2"/>
  <c r="AA12" i="2"/>
  <c r="AB12" i="2"/>
  <c r="AC12" i="2"/>
  <c r="N34" i="2"/>
  <c r="AB35" i="2"/>
  <c r="AB34" i="2" s="1"/>
  <c r="AC35" i="2"/>
  <c r="AC34" i="2" s="1"/>
  <c r="N126" i="2"/>
  <c r="AA84" i="2"/>
  <c r="AA18" i="2" s="1"/>
  <c r="N18" i="2"/>
  <c r="N19" i="2" s="1"/>
  <c r="N20" i="2" s="1"/>
  <c r="AB84" i="2"/>
  <c r="AB18" i="2" s="1"/>
  <c r="AC84" i="2"/>
  <c r="AC18" i="2" s="1"/>
  <c r="AC92" i="2"/>
  <c r="AA92" i="2"/>
  <c r="AB92" i="2"/>
  <c r="AB96" i="2"/>
  <c r="AA96" i="2"/>
  <c r="AC96" i="2"/>
  <c r="AA13" i="2"/>
  <c r="AB13" i="2"/>
  <c r="AC13" i="2"/>
  <c r="AC36" i="2"/>
  <c r="AB36" i="2"/>
  <c r="N127" i="2"/>
  <c r="AA78" i="2"/>
  <c r="AC78" i="2"/>
  <c r="AB78" i="2"/>
  <c r="AB19" i="2" l="1"/>
  <c r="AB20" i="2" s="1"/>
  <c r="AC19" i="2"/>
  <c r="AC20" i="2" s="1"/>
  <c r="AA19" i="2"/>
  <c r="AA20" i="2" s="1"/>
  <c r="AB24" i="2"/>
  <c r="AC24" i="2"/>
  <c r="N23" i="2"/>
  <c r="AC10" i="2"/>
  <c r="AC14" i="2" s="1"/>
  <c r="N85" i="2"/>
  <c r="AB74" i="2"/>
  <c r="AC74" i="2"/>
  <c r="AA74" i="2"/>
  <c r="AA97" i="2"/>
  <c r="AC75" i="2"/>
  <c r="AB75" i="2"/>
  <c r="AA75" i="2"/>
  <c r="AC25" i="2"/>
  <c r="AB25" i="2"/>
  <c r="AB14" i="2"/>
  <c r="AA10" i="2"/>
  <c r="AA14" i="2" s="1"/>
  <c r="AB97" i="2"/>
  <c r="AA127" i="2"/>
  <c r="AB127" i="2"/>
  <c r="AC127" i="2"/>
  <c r="AC77" i="2"/>
  <c r="AB77" i="2"/>
  <c r="AA77" i="2"/>
  <c r="AB126" i="2"/>
  <c r="AB125" i="2" s="1"/>
  <c r="N125" i="2"/>
  <c r="N131" i="2" s="1"/>
  <c r="AA126" i="2"/>
  <c r="AA125" i="2" s="1"/>
  <c r="AC126" i="2"/>
  <c r="AC125" i="2" s="1"/>
  <c r="AC76" i="2"/>
  <c r="AC17" i="2" s="1"/>
  <c r="AA76" i="2"/>
  <c r="AA17" i="2" s="1"/>
  <c r="AB76" i="2"/>
  <c r="AB17" i="2" s="1"/>
  <c r="N17" i="2"/>
  <c r="AC97" i="2"/>
  <c r="O131" i="2"/>
  <c r="AB85" i="2" l="1"/>
  <c r="AA85" i="2"/>
  <c r="AA16" i="2" s="1"/>
  <c r="AA15" i="2" s="1"/>
  <c r="AA21" i="2" s="1"/>
  <c r="AA22" i="2" s="1"/>
  <c r="AC85" i="2"/>
  <c r="N16" i="2"/>
  <c r="AA129" i="2"/>
  <c r="AA131" i="2" s="1"/>
  <c r="AB129" i="2"/>
  <c r="AB131" i="2" s="1"/>
  <c r="AC129" i="2"/>
  <c r="AC131" i="2"/>
  <c r="AC23" i="2"/>
  <c r="AB23" i="2"/>
  <c r="AC16" i="2" l="1"/>
  <c r="AC15" i="2" s="1"/>
  <c r="AB16" i="2"/>
  <c r="AB15" i="2" s="1"/>
  <c r="AB21" i="2" l="1"/>
  <c r="AC21" i="2"/>
  <c r="AB28" i="2" l="1"/>
  <c r="AB22" i="2"/>
  <c r="AC28" i="2"/>
  <c r="AC22" i="2"/>
  <c r="AC37" i="2" l="1"/>
  <c r="AC29" i="2"/>
  <c r="AC30" i="2"/>
  <c r="AB37" i="2"/>
  <c r="AB29" i="2"/>
  <c r="AB30" i="2"/>
  <c r="AB31" i="2" l="1"/>
  <c r="AB32" i="2"/>
  <c r="AB33" i="2" s="1"/>
  <c r="AB100" i="2"/>
  <c r="AB109" i="2" s="1"/>
  <c r="AB41" i="2"/>
  <c r="AC41" i="2"/>
  <c r="AC32" i="2"/>
  <c r="AC33" i="2" s="1"/>
  <c r="AC100" i="2"/>
  <c r="AC109" i="2" s="1"/>
  <c r="AC31" i="2"/>
  <c r="AC42" i="2" l="1"/>
  <c r="AB42" i="2"/>
  <c r="O21" i="2" l="1"/>
  <c r="O28" i="2" l="1"/>
  <c r="O22" i="2"/>
  <c r="N21" i="2"/>
  <c r="N28" i="2" l="1"/>
  <c r="N22" i="2"/>
  <c r="O37" i="2"/>
  <c r="O30" i="2"/>
  <c r="O29" i="2"/>
  <c r="O100" i="2" l="1"/>
  <c r="O109" i="2" s="1"/>
  <c r="O32" i="2"/>
  <c r="O33" i="2" s="1"/>
  <c r="O31" i="2"/>
  <c r="O41" i="2"/>
  <c r="O25" i="6"/>
  <c r="N29" i="2"/>
  <c r="N37" i="2"/>
  <c r="N30" i="2"/>
  <c r="N31" i="2" l="1"/>
  <c r="N32" i="2"/>
  <c r="N33" i="2" s="1"/>
  <c r="N100" i="2"/>
  <c r="N109" i="2" s="1"/>
  <c r="N41" i="2"/>
  <c r="N25" i="6"/>
  <c r="O42" i="2"/>
  <c r="O10" i="4"/>
  <c r="O42" i="4" s="1"/>
  <c r="O51" i="4" s="1"/>
  <c r="O76" i="4" s="1"/>
  <c r="N42" i="2" l="1"/>
  <c r="N10" i="4"/>
  <c r="AB10" i="4" l="1"/>
  <c r="AB42" i="4" s="1"/>
  <c r="AB51" i="4" s="1"/>
  <c r="AB76" i="4" s="1"/>
  <c r="AA10" i="4"/>
  <c r="AA42" i="4" s="1"/>
  <c r="AA51" i="4" s="1"/>
  <c r="AA76" i="4" s="1"/>
  <c r="N42" i="4"/>
  <c r="AC10" i="4"/>
  <c r="AC42" i="4" s="1"/>
  <c r="AC51" i="4" s="1"/>
  <c r="AC76" i="4" s="1"/>
  <c r="N51" i="4" l="1"/>
  <c r="N76" i="4" l="1"/>
  <c r="L97" i="2" l="1"/>
  <c r="L18" i="2"/>
  <c r="L17" i="2"/>
  <c r="L85" i="2" l="1"/>
  <c r="L19" i="2"/>
  <c r="L20" i="2" s="1"/>
  <c r="L10" i="2"/>
  <c r="L16" i="2" l="1"/>
  <c r="L14" i="2"/>
  <c r="H131" i="2"/>
  <c r="L21" i="2" l="1"/>
  <c r="L22" i="2" l="1"/>
  <c r="K18" i="2" l="1"/>
  <c r="K17" i="2"/>
  <c r="K10" i="2"/>
  <c r="K23" i="2" l="1"/>
  <c r="Y93" i="2"/>
  <c r="X93" i="2"/>
  <c r="K126" i="2"/>
  <c r="K34" i="2"/>
  <c r="K38" i="2"/>
  <c r="K85" i="2"/>
  <c r="K16" i="2" s="1"/>
  <c r="K15" i="2" s="1"/>
  <c r="Y94" i="2"/>
  <c r="X94" i="2"/>
  <c r="K14" i="2"/>
  <c r="K21" i="2" s="1"/>
  <c r="K127" i="2"/>
  <c r="K97" i="2"/>
  <c r="K19" i="2"/>
  <c r="K20" i="2" s="1"/>
  <c r="Z93" i="2"/>
  <c r="Z94" i="2"/>
  <c r="K22" i="2" l="1"/>
  <c r="K28" i="2"/>
  <c r="K125" i="2"/>
  <c r="K131" i="2" s="1"/>
  <c r="K29" i="2" l="1"/>
  <c r="K30" i="2"/>
  <c r="K37" i="2"/>
  <c r="K41" i="2" l="1"/>
  <c r="K25" i="6"/>
  <c r="K100" i="2"/>
  <c r="K109" i="2" s="1"/>
  <c r="K32" i="2"/>
  <c r="K33" i="2" s="1"/>
  <c r="K31" i="2"/>
  <c r="K42" i="2" l="1"/>
  <c r="K10" i="4"/>
  <c r="K42" i="4" s="1"/>
  <c r="K51" i="4" s="1"/>
  <c r="K76" i="4" s="1"/>
  <c r="W83" i="2" l="1"/>
  <c r="Y83" i="2"/>
  <c r="X83" i="2"/>
  <c r="Z83" i="2"/>
  <c r="Y91" i="2" l="1"/>
  <c r="X91" i="2"/>
  <c r="W91" i="2"/>
  <c r="J18" i="2"/>
  <c r="X84" i="2"/>
  <c r="X18" i="2" s="1"/>
  <c r="W84" i="2"/>
  <c r="W18" i="2" s="1"/>
  <c r="Y84" i="2"/>
  <c r="Y18" i="2" s="1"/>
  <c r="X96" i="2"/>
  <c r="W96" i="2"/>
  <c r="Y96" i="2"/>
  <c r="Y89" i="2"/>
  <c r="X89" i="2"/>
  <c r="W89" i="2"/>
  <c r="Y90" i="2"/>
  <c r="W90" i="2"/>
  <c r="X90" i="2"/>
  <c r="W92" i="2"/>
  <c r="X92" i="2"/>
  <c r="Y92" i="2"/>
  <c r="W88" i="2"/>
  <c r="J97" i="2"/>
  <c r="X88" i="2"/>
  <c r="Y88" i="2"/>
  <c r="Y95" i="2"/>
  <c r="X95" i="2"/>
  <c r="W95" i="2"/>
  <c r="M18" i="2"/>
  <c r="Z96" i="2"/>
  <c r="Z89" i="2"/>
  <c r="Z90" i="2"/>
  <c r="Z91" i="2"/>
  <c r="Z92" i="2"/>
  <c r="Z95" i="2"/>
  <c r="M97" i="2" l="1"/>
  <c r="Z88" i="2"/>
  <c r="Z97" i="2" s="1"/>
  <c r="Z84" i="2"/>
  <c r="Z18" i="2" s="1"/>
  <c r="Y97" i="2"/>
  <c r="X97" i="2"/>
  <c r="W97" i="2"/>
  <c r="X129" i="2" l="1"/>
  <c r="W129" i="2"/>
  <c r="Z129" i="2"/>
  <c r="Y129" i="2"/>
  <c r="Y80" i="2" l="1"/>
  <c r="X80" i="2"/>
  <c r="W80" i="2"/>
  <c r="W82" i="2"/>
  <c r="X82" i="2"/>
  <c r="Y82" i="2"/>
  <c r="W13" i="2"/>
  <c r="Y13" i="2"/>
  <c r="X13" i="2"/>
  <c r="X24" i="2"/>
  <c r="W24" i="2"/>
  <c r="J23" i="2"/>
  <c r="X81" i="2"/>
  <c r="W81" i="2"/>
  <c r="Y81" i="2"/>
  <c r="J10" i="2"/>
  <c r="J14" i="2" s="1"/>
  <c r="Y11" i="2"/>
  <c r="X11" i="2"/>
  <c r="X10" i="2" s="1"/>
  <c r="X14" i="2" s="1"/>
  <c r="W11" i="2"/>
  <c r="Y12" i="2"/>
  <c r="Y19" i="2" s="1"/>
  <c r="Y20" i="2" s="1"/>
  <c r="W12" i="2"/>
  <c r="W19" i="2" s="1"/>
  <c r="W20" i="2" s="1"/>
  <c r="J19" i="2"/>
  <c r="J20" i="2" s="1"/>
  <c r="X12" i="2"/>
  <c r="X19" i="2" s="1"/>
  <c r="X20" i="2" s="1"/>
  <c r="X36" i="2"/>
  <c r="W36" i="2"/>
  <c r="J127" i="2"/>
  <c r="X25" i="2"/>
  <c r="W25" i="2"/>
  <c r="W35" i="2"/>
  <c r="W34" i="2" s="1"/>
  <c r="J126" i="2"/>
  <c r="J34" i="2"/>
  <c r="X35" i="2"/>
  <c r="X34" i="2" s="1"/>
  <c r="X39" i="2"/>
  <c r="W39" i="2"/>
  <c r="J38" i="2"/>
  <c r="X40" i="2"/>
  <c r="W40" i="2"/>
  <c r="W74" i="2"/>
  <c r="J85" i="2"/>
  <c r="J16" i="2" s="1"/>
  <c r="Y74" i="2"/>
  <c r="X74" i="2"/>
  <c r="W75" i="2"/>
  <c r="X75" i="2"/>
  <c r="Y75" i="2"/>
  <c r="X76" i="2"/>
  <c r="X17" i="2" s="1"/>
  <c r="Y76" i="2"/>
  <c r="Y17" i="2" s="1"/>
  <c r="J17" i="2"/>
  <c r="W76" i="2"/>
  <c r="W17" i="2" s="1"/>
  <c r="Y77" i="2"/>
  <c r="W77" i="2"/>
  <c r="X77" i="2"/>
  <c r="X78" i="2"/>
  <c r="W78" i="2"/>
  <c r="Y78" i="2"/>
  <c r="W79" i="2"/>
  <c r="X79" i="2"/>
  <c r="Y79" i="2"/>
  <c r="M17" i="2"/>
  <c r="Z78" i="2"/>
  <c r="Z79" i="2"/>
  <c r="Z80" i="2"/>
  <c r="Z81" i="2"/>
  <c r="Z77" i="2"/>
  <c r="Z13" i="2"/>
  <c r="Z82" i="2"/>
  <c r="M19" i="2"/>
  <c r="M20" i="2" s="1"/>
  <c r="Z75" i="2"/>
  <c r="Y10" i="2" l="1"/>
  <c r="Y14" i="2" s="1"/>
  <c r="Y85" i="2"/>
  <c r="J15" i="2"/>
  <c r="W15" i="2" s="1"/>
  <c r="Z74" i="2"/>
  <c r="M85" i="2"/>
  <c r="M16" i="2" s="1"/>
  <c r="X127" i="2"/>
  <c r="W127" i="2"/>
  <c r="X23" i="2"/>
  <c r="Z12" i="2"/>
  <c r="Z19" i="2" s="1"/>
  <c r="Z20" i="2" s="1"/>
  <c r="M10" i="2"/>
  <c r="M14" i="2" s="1"/>
  <c r="W126" i="2"/>
  <c r="W125" i="2" s="1"/>
  <c r="W131" i="2" s="1"/>
  <c r="X126" i="2"/>
  <c r="X125" i="2" s="1"/>
  <c r="X131" i="2" s="1"/>
  <c r="J125" i="2"/>
  <c r="J131" i="2" s="1"/>
  <c r="J21" i="2"/>
  <c r="W14" i="2"/>
  <c r="W21" i="2" s="1"/>
  <c r="X85" i="2"/>
  <c r="X16" i="2" s="1"/>
  <c r="X15" i="2" s="1"/>
  <c r="X21" i="2" s="1"/>
  <c r="W85" i="2"/>
  <c r="W16" i="2" s="1"/>
  <c r="W23" i="2"/>
  <c r="W38" i="2"/>
  <c r="X38" i="2"/>
  <c r="Z76" i="2"/>
  <c r="Z17" i="2" s="1"/>
  <c r="Z11" i="2"/>
  <c r="W10" i="2"/>
  <c r="Z10" i="2" l="1"/>
  <c r="W22" i="2"/>
  <c r="W28" i="2"/>
  <c r="Z85" i="2"/>
  <c r="J28" i="2"/>
  <c r="J22" i="2"/>
  <c r="Z14" i="2"/>
  <c r="X28" i="2"/>
  <c r="X22" i="2"/>
  <c r="Y16" i="2"/>
  <c r="Y15" i="2" s="1"/>
  <c r="Y21" i="2" l="1"/>
  <c r="X30" i="2"/>
  <c r="X29" i="2"/>
  <c r="X37" i="2"/>
  <c r="X41" i="2" s="1"/>
  <c r="X42" i="2" s="1"/>
  <c r="W30" i="2"/>
  <c r="W37" i="2"/>
  <c r="W41" i="2" s="1"/>
  <c r="W42" i="2" s="1"/>
  <c r="W29" i="2"/>
  <c r="J30" i="2"/>
  <c r="J37" i="2"/>
  <c r="J29" i="2"/>
  <c r="Z16" i="2"/>
  <c r="Z15" i="2" s="1"/>
  <c r="M21" i="2"/>
  <c r="M22" i="2" s="1"/>
  <c r="J41" i="2" l="1"/>
  <c r="J25" i="6"/>
  <c r="K26" i="6"/>
  <c r="J26" i="6"/>
  <c r="X32" i="2"/>
  <c r="X33" i="2" s="1"/>
  <c r="X100" i="2"/>
  <c r="X109" i="2" s="1"/>
  <c r="X31" i="2"/>
  <c r="Z21" i="2"/>
  <c r="J100" i="2"/>
  <c r="J109" i="2" s="1"/>
  <c r="J32" i="2"/>
  <c r="J33" i="2" s="1"/>
  <c r="J31" i="2"/>
  <c r="W32" i="2"/>
  <c r="W33" i="2" s="1"/>
  <c r="W31" i="2"/>
  <c r="W100" i="2"/>
  <c r="W109" i="2" s="1"/>
  <c r="Y22" i="2"/>
  <c r="K53" i="2" l="1"/>
  <c r="J53" i="2"/>
  <c r="Z22" i="2"/>
  <c r="W26" i="6"/>
  <c r="J28" i="6"/>
  <c r="W28" i="6" s="1"/>
  <c r="J27" i="6"/>
  <c r="W27" i="6" s="1"/>
  <c r="X26" i="6"/>
  <c r="K27" i="6"/>
  <c r="X27" i="6" s="1"/>
  <c r="K28" i="6"/>
  <c r="X28" i="6" s="1"/>
  <c r="J29" i="6"/>
  <c r="W29" i="6" s="1"/>
  <c r="K29" i="6"/>
  <c r="X29" i="6" s="1"/>
  <c r="J42" i="2"/>
  <c r="J10" i="4"/>
  <c r="J16" i="6" l="1"/>
  <c r="W53" i="2"/>
  <c r="X10" i="4"/>
  <c r="X42" i="4" s="1"/>
  <c r="X51" i="4" s="1"/>
  <c r="X76" i="4" s="1"/>
  <c r="X79" i="4" s="1"/>
  <c r="J42" i="4"/>
  <c r="J51" i="4" s="1"/>
  <c r="J76" i="4" s="1"/>
  <c r="J79" i="4" s="1"/>
  <c r="W10" i="4"/>
  <c r="W42" i="4" s="1"/>
  <c r="W51" i="4" s="1"/>
  <c r="W76" i="4" s="1"/>
  <c r="W79" i="4" s="1"/>
  <c r="X53" i="2"/>
  <c r="K16" i="6"/>
  <c r="K19" i="6" l="1"/>
  <c r="X19" i="6" s="1"/>
  <c r="X16" i="6"/>
  <c r="K78" i="4"/>
  <c r="K79" i="4" s="1"/>
  <c r="J19" i="6"/>
  <c r="W19" i="6" s="1"/>
  <c r="W16" i="6"/>
  <c r="L78" i="4" l="1"/>
  <c r="G131" i="2" l="1"/>
  <c r="S129" i="2" l="1"/>
  <c r="S131" i="2" s="1"/>
  <c r="F131" i="2"/>
  <c r="T129" i="2"/>
  <c r="T131" i="2" s="1"/>
  <c r="U129" i="2"/>
  <c r="U131" i="2" s="1"/>
  <c r="I131" i="2"/>
  <c r="K55" i="2" l="1"/>
  <c r="I55" i="2"/>
  <c r="V129" i="2"/>
  <c r="V131" i="2" s="1"/>
  <c r="J55" i="2"/>
  <c r="X55" i="2" l="1"/>
  <c r="K15" i="6"/>
  <c r="W55" i="2"/>
  <c r="J15" i="6"/>
  <c r="I15" i="6"/>
  <c r="V55" i="2"/>
  <c r="V15" i="6" l="1"/>
  <c r="I21" i="6"/>
  <c r="V21" i="6" s="1"/>
  <c r="X15" i="6"/>
  <c r="K21" i="6"/>
  <c r="X21" i="6" s="1"/>
  <c r="W15" i="6"/>
  <c r="J21" i="6"/>
  <c r="W21" i="6" s="1"/>
  <c r="Y25" i="2" l="1"/>
  <c r="AA25" i="2"/>
  <c r="L127" i="2" l="1"/>
  <c r="Y36" i="2"/>
  <c r="L34" i="2"/>
  <c r="L126" i="2"/>
  <c r="AA35" i="2"/>
  <c r="Y35" i="2"/>
  <c r="Y34" i="2" s="1"/>
  <c r="Z35" i="2"/>
  <c r="L38" i="2"/>
  <c r="AA39" i="2"/>
  <c r="Y39" i="2"/>
  <c r="L23" i="2"/>
  <c r="Y24" i="2"/>
  <c r="Y23" i="2" s="1"/>
  <c r="Y40" i="2"/>
  <c r="Z40" i="2"/>
  <c r="Z25" i="2"/>
  <c r="M23" i="2"/>
  <c r="M28" i="2" s="1"/>
  <c r="M127" i="2"/>
  <c r="AA40" i="2"/>
  <c r="AA38" i="2" l="1"/>
  <c r="M30" i="2"/>
  <c r="M29" i="2"/>
  <c r="Z24" i="2"/>
  <c r="Z23" i="2" s="1"/>
  <c r="Y38" i="2"/>
  <c r="Y127" i="2"/>
  <c r="Z127" i="2"/>
  <c r="L125" i="2"/>
  <c r="L131" i="2" s="1"/>
  <c r="Y126" i="2"/>
  <c r="Y125" i="2" s="1"/>
  <c r="Y131" i="2" s="1"/>
  <c r="M34" i="2"/>
  <c r="M37" i="2" s="1"/>
  <c r="M126" i="2"/>
  <c r="M125" i="2" s="1"/>
  <c r="M131" i="2" s="1"/>
  <c r="P55" i="2" s="1"/>
  <c r="Y28" i="2"/>
  <c r="L28" i="2"/>
  <c r="Z36" i="2"/>
  <c r="AA24" i="2"/>
  <c r="AA23" i="2" s="1"/>
  <c r="AA28" i="2" s="1"/>
  <c r="Z34" i="2"/>
  <c r="Z39" i="2"/>
  <c r="Z38" i="2" s="1"/>
  <c r="M38" i="2"/>
  <c r="AA36" i="2"/>
  <c r="AA34" i="2" s="1"/>
  <c r="M41" i="2" l="1"/>
  <c r="P15" i="6"/>
  <c r="AC15" i="6" s="1"/>
  <c r="AC55" i="2"/>
  <c r="P26" i="6"/>
  <c r="M25" i="6"/>
  <c r="Z28" i="2"/>
  <c r="L30" i="2"/>
  <c r="L37" i="2"/>
  <c r="L29" i="2"/>
  <c r="M28" i="6"/>
  <c r="Z28" i="6" s="1"/>
  <c r="M27" i="6"/>
  <c r="Z27" i="6" s="1"/>
  <c r="Y29" i="2"/>
  <c r="Y30" i="2"/>
  <c r="Y37" i="2"/>
  <c r="Z126" i="2"/>
  <c r="Z125" i="2" s="1"/>
  <c r="Z131" i="2" s="1"/>
  <c r="P29" i="6"/>
  <c r="AC29" i="6" s="1"/>
  <c r="M42" i="2"/>
  <c r="M10" i="4"/>
  <c r="M42" i="4" s="1"/>
  <c r="M51" i="4" s="1"/>
  <c r="M76" i="4" s="1"/>
  <c r="O55" i="2"/>
  <c r="N55" i="2"/>
  <c r="M55" i="2"/>
  <c r="L55" i="2"/>
  <c r="AA30" i="2"/>
  <c r="AA29" i="2"/>
  <c r="AA37" i="2"/>
  <c r="AA41" i="2" s="1"/>
  <c r="AA42" i="2" s="1"/>
  <c r="M26" i="6"/>
  <c r="Z26" i="6" s="1"/>
  <c r="M32" i="2"/>
  <c r="M33" i="2" s="1"/>
  <c r="M100" i="2"/>
  <c r="M109" i="2" s="1"/>
  <c r="P53" i="2" s="1"/>
  <c r="M31" i="2"/>
  <c r="P16" i="6" l="1"/>
  <c r="AC53" i="2"/>
  <c r="AA100" i="2"/>
  <c r="AA109" i="2" s="1"/>
  <c r="AA32" i="2"/>
  <c r="AA33" i="2" s="1"/>
  <c r="AA31" i="2"/>
  <c r="Y100" i="2"/>
  <c r="Y109" i="2" s="1"/>
  <c r="Y31" i="2"/>
  <c r="Y32" i="2"/>
  <c r="Y33" i="2" s="1"/>
  <c r="N15" i="6"/>
  <c r="AA15" i="6" s="1"/>
  <c r="AA55" i="2"/>
  <c r="M15" i="6"/>
  <c r="Z15" i="6" s="1"/>
  <c r="Z55" i="2"/>
  <c r="AC26" i="6"/>
  <c r="P27" i="6"/>
  <c r="AC27" i="6" s="1"/>
  <c r="P28" i="6"/>
  <c r="AC28" i="6" s="1"/>
  <c r="Y41" i="2"/>
  <c r="L15" i="6"/>
  <c r="Y15" i="6" s="1"/>
  <c r="Y55" i="2"/>
  <c r="L41" i="2"/>
  <c r="L26" i="6"/>
  <c r="N26" i="6"/>
  <c r="L25" i="6"/>
  <c r="O26" i="6"/>
  <c r="AB55" i="2"/>
  <c r="O15" i="6"/>
  <c r="AB15" i="6" s="1"/>
  <c r="L32" i="2"/>
  <c r="L33" i="2" s="1"/>
  <c r="L100" i="2"/>
  <c r="L109" i="2" s="1"/>
  <c r="L31" i="2"/>
  <c r="Z29" i="2"/>
  <c r="Z37" i="2"/>
  <c r="Z30" i="2"/>
  <c r="O53" i="2" l="1"/>
  <c r="N53" i="2"/>
  <c r="L53" i="2"/>
  <c r="M53" i="2"/>
  <c r="Y42" i="2"/>
  <c r="Z32" i="2"/>
  <c r="Z33" i="2" s="1"/>
  <c r="Z100" i="2"/>
  <c r="Z109" i="2" s="1"/>
  <c r="Z31" i="2"/>
  <c r="Z41" i="2"/>
  <c r="AB26" i="6"/>
  <c r="O28" i="6"/>
  <c r="AB28" i="6" s="1"/>
  <c r="O27" i="6"/>
  <c r="AB27" i="6" s="1"/>
  <c r="Y26" i="6"/>
  <c r="L27" i="6"/>
  <c r="Y27" i="6" s="1"/>
  <c r="L28" i="6"/>
  <c r="Y28" i="6" s="1"/>
  <c r="AA26" i="6"/>
  <c r="N28" i="6"/>
  <c r="AA28" i="6" s="1"/>
  <c r="N27" i="6"/>
  <c r="AA27" i="6" s="1"/>
  <c r="L42" i="2"/>
  <c r="L10" i="4"/>
  <c r="O29" i="6"/>
  <c r="AB29" i="6" s="1"/>
  <c r="N29" i="6"/>
  <c r="AA29" i="6" s="1"/>
  <c r="M29" i="6"/>
  <c r="Z29" i="6" s="1"/>
  <c r="L29" i="6"/>
  <c r="Y29" i="6" s="1"/>
  <c r="P21" i="6"/>
  <c r="AC21" i="6" s="1"/>
  <c r="AC16" i="6"/>
  <c r="P19" i="6"/>
  <c r="AC19" i="6" s="1"/>
  <c r="L42" i="4" l="1"/>
  <c r="L51" i="4" s="1"/>
  <c r="L76" i="4" s="1"/>
  <c r="L79" i="4" s="1"/>
  <c r="Z10" i="4"/>
  <c r="Y10" i="4"/>
  <c r="AB53" i="2"/>
  <c r="O16" i="6"/>
  <c r="Z42" i="2"/>
  <c r="L16" i="6"/>
  <c r="Y53" i="2"/>
  <c r="Z53" i="2"/>
  <c r="M16" i="6"/>
  <c r="AA53" i="2"/>
  <c r="N16" i="6"/>
  <c r="M19" i="6" l="1"/>
  <c r="Z19" i="6" s="1"/>
  <c r="M21" i="6"/>
  <c r="Z21" i="6" s="1"/>
  <c r="Z16" i="6"/>
  <c r="O19" i="6"/>
  <c r="AB19" i="6" s="1"/>
  <c r="O21" i="6"/>
  <c r="AB21" i="6" s="1"/>
  <c r="AB16" i="6"/>
  <c r="Y16" i="6"/>
  <c r="L19" i="6"/>
  <c r="Y19" i="6" s="1"/>
  <c r="L21" i="6"/>
  <c r="Y21" i="6" s="1"/>
  <c r="Y42" i="4"/>
  <c r="Y51" i="4" s="1"/>
  <c r="AA16" i="6"/>
  <c r="N19" i="6"/>
  <c r="AA19" i="6" s="1"/>
  <c r="N21" i="6"/>
  <c r="AA21" i="6" s="1"/>
  <c r="Z42" i="4"/>
  <c r="Z51" i="4" s="1"/>
  <c r="M78" i="4"/>
  <c r="M79" i="4" s="1"/>
  <c r="N78" i="4" s="1"/>
  <c r="N79" i="4" s="1"/>
  <c r="O78" i="4" l="1"/>
  <c r="O79" i="4" s="1"/>
  <c r="Z76" i="4"/>
  <c r="Y76" i="4"/>
  <c r="Y79" i="4" l="1"/>
  <c r="Z79" i="4"/>
  <c r="P78" i="4"/>
  <c r="P79" i="4" s="1"/>
  <c r="AC78" i="4" l="1"/>
  <c r="AC79" i="4" s="1"/>
  <c r="AB78" i="4"/>
  <c r="AB79" i="4" s="1"/>
  <c r="AA78" i="4"/>
  <c r="AA7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Dinely Paula Belshoff (VIX Matriz)</author>
  </authors>
  <commentList>
    <comment ref="A6" authorId="0" shapeId="0" xr:uid="{11E23AEF-FA6B-4709-AD9F-860BBFDEB64B}">
      <text>
        <r>
          <rPr>
            <sz val="9"/>
            <color indexed="81"/>
            <rFont val="Segoe UI"/>
            <family val="2"/>
          </rPr>
          <t>EN or PT</t>
        </r>
      </text>
    </comment>
  </commentList>
</comments>
</file>

<file path=xl/sharedStrings.xml><?xml version="1.0" encoding="utf-8"?>
<sst xmlns="http://schemas.openxmlformats.org/spreadsheetml/2006/main" count="294" uniqueCount="239">
  <si>
    <t>PT</t>
  </si>
  <si>
    <t>EN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</si>
  <si>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</si>
  <si>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</si>
  <si>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</si>
  <si>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</si>
  <si>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</si>
  <si>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</si>
  <si>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</si>
  <si>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</si>
  <si>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</si>
  <si>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</si>
  <si>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</si>
  <si>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</si>
  <si>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6M23</t>
  </si>
  <si>
    <t>9M23</t>
  </si>
  <si>
    <t>6M24</t>
  </si>
  <si>
    <t>9M24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</si>
  <si>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</si>
  <si>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</si>
  <si>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</si>
  <si>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</si>
  <si>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</si>
  <si>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</si>
  <si>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</si>
  <si>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</si>
  <si>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</si>
  <si>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</si>
  <si>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</si>
  <si>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</si>
  <si>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(Em milhares de reais)</t>
  </si>
  <si>
    <t>RECEITA COM VENDAS E PRESTAÇÃO DE SERVIÇOS</t>
  </si>
  <si>
    <t>Receita com prestação de serviços</t>
  </si>
  <si>
    <t>Receita com vendas</t>
  </si>
  <si>
    <t>Depreciação</t>
  </si>
  <si>
    <t>Margem Bruta</t>
  </si>
  <si>
    <t>DESPESAS (RECEITAS) OPERACIONAIS</t>
  </si>
  <si>
    <t>Outras receitas (despesas) operacionais, líquidas</t>
  </si>
  <si>
    <t>Resultado de equivalência patrimonial</t>
  </si>
  <si>
    <t>EBITDA</t>
  </si>
  <si>
    <t>Margem EBITDA</t>
  </si>
  <si>
    <t>Margem EBIT</t>
  </si>
  <si>
    <t>LUCRO ANTES DOS EFEITOS TRIBUTÁRIOS</t>
  </si>
  <si>
    <t>CUSTOS E DESPESAS OPERACIONAIS</t>
  </si>
  <si>
    <t>Custos (R$ Mil)</t>
  </si>
  <si>
    <t>Mão de obra e encargos</t>
  </si>
  <si>
    <t>Insumos</t>
  </si>
  <si>
    <t>Aluguel de imóveis e equipamentos</t>
  </si>
  <si>
    <t>Serviços de terceiros</t>
  </si>
  <si>
    <t>Total</t>
  </si>
  <si>
    <t>Despesas (R$ Mil)</t>
  </si>
  <si>
    <t>Provisão para contingências</t>
  </si>
  <si>
    <t>INDICADORES PROFORMA</t>
  </si>
  <si>
    <t xml:space="preserve">BALANÇO PATRIMONIAL CONSOLIDADO </t>
  </si>
  <si>
    <t>ATIVO</t>
  </si>
  <si>
    <t>CIRCULANTE</t>
  </si>
  <si>
    <t>Caixa e equivalentes de caixa</t>
  </si>
  <si>
    <t>Contas a receber</t>
  </si>
  <si>
    <t>Estoques</t>
  </si>
  <si>
    <t>Tributos a recuperar</t>
  </si>
  <si>
    <t>Imposto de renda e contribuição social a recuperar</t>
  </si>
  <si>
    <t>Créditos diversos e retenções contratuais</t>
  </si>
  <si>
    <t>Outras contas a receber</t>
  </si>
  <si>
    <t>Despesas antecipadas</t>
  </si>
  <si>
    <t>Operações com derivativos</t>
  </si>
  <si>
    <t>Estoques de veículos e equipamentos</t>
  </si>
  <si>
    <t>ATIVO CIRCULANTE TOTAL</t>
  </si>
  <si>
    <t>NÃO CIRCULANTE</t>
  </si>
  <si>
    <t>Créditos com partes relacionadas</t>
  </si>
  <si>
    <t>Títulos e Valores Mobiliários</t>
  </si>
  <si>
    <t>Imposto de renda e contribuição social diferidos</t>
  </si>
  <si>
    <t>Despesas Antecipadas</t>
  </si>
  <si>
    <t>Depósitos judiciais e outras contas</t>
  </si>
  <si>
    <t>Outros ativos financeiros e Demais Ativos</t>
  </si>
  <si>
    <t>Investimentos</t>
  </si>
  <si>
    <t>Imobilizado</t>
  </si>
  <si>
    <t>Direito de Uso</t>
  </si>
  <si>
    <t>Intangível</t>
  </si>
  <si>
    <t>ATIVO NÃO CIRCULANTE TOTAL</t>
  </si>
  <si>
    <t>ATIVO TOTAL</t>
  </si>
  <si>
    <t>PASSIVO</t>
  </si>
  <si>
    <t>Empréstimos e financiamentos</t>
  </si>
  <si>
    <t xml:space="preserve">Debêntures e Notas comerciais </t>
  </si>
  <si>
    <t>Arrendamento mercantil</t>
  </si>
  <si>
    <t>Fornecedores</t>
  </si>
  <si>
    <t>Obrigações trabalhistas</t>
  </si>
  <si>
    <t>Obrigações tributárias</t>
  </si>
  <si>
    <t>Contas a pagar</t>
  </si>
  <si>
    <t>Imposto de renda e contribuição social a recolher</t>
  </si>
  <si>
    <t>Adiantamento de clientes</t>
  </si>
  <si>
    <t>Dividendos a pagar</t>
  </si>
  <si>
    <t>Operações com Derivativos</t>
  </si>
  <si>
    <t>PASSIVO CIRCULANTE TOTAL</t>
  </si>
  <si>
    <t>PASSIVO NÃO CIRCULANTE TOTAL</t>
  </si>
  <si>
    <t>PATRIMÔNIO LÍQUIDO</t>
  </si>
  <si>
    <t>Capital social</t>
  </si>
  <si>
    <t>Reservas de capital</t>
  </si>
  <si>
    <t>Reservas legais</t>
  </si>
  <si>
    <t>Reservas de lucros</t>
  </si>
  <si>
    <t>Ajustes de Avaliação Patrimonial</t>
  </si>
  <si>
    <t>PATRIMÔNIO LÍQUIDO TOTAL</t>
  </si>
  <si>
    <t>TOTAL DO PASSIVO E DO PATRIMÔNIO LÍQUIDO</t>
  </si>
  <si>
    <t>DEMONSTRAÇÃO DO FLUXO DE CAIXA CONSOLIDADO</t>
  </si>
  <si>
    <t>FLUXO DE CAIXA DE ATIVIDADES OPERACIONAIS</t>
  </si>
  <si>
    <t>LUCRO LÍQUIDO</t>
  </si>
  <si>
    <t>Ajustes para conciliar lucro com caixa gerado pelas atividades operacionais</t>
  </si>
  <si>
    <t>Depreciações e amortizações</t>
  </si>
  <si>
    <t>Depreciação e amortização</t>
  </si>
  <si>
    <t xml:space="preserve">Alienações de ativos imobilizado e intangíveis </t>
  </si>
  <si>
    <t>Alienações de veículos e equipamentos</t>
  </si>
  <si>
    <t>Juros, variações monetárias e cambial sobre empréstimos não realizado</t>
  </si>
  <si>
    <t>Provisão(reversão) para contingências</t>
  </si>
  <si>
    <t>Perda / Recuperação de valores ativos</t>
  </si>
  <si>
    <t>Provisão(reversão) perdas esperadas</t>
  </si>
  <si>
    <t>Despesa/receita de imposto de renda e contribuição social</t>
  </si>
  <si>
    <t>Juros sobre ativo financeiro mantido até o vencimento</t>
  </si>
  <si>
    <t>Variação nos ativos e passivos operacionais</t>
  </si>
  <si>
    <t xml:space="preserve">Contas a receber </t>
  </si>
  <si>
    <t>Outros ativos e passivos circulante e não circulante</t>
  </si>
  <si>
    <t>CAIXA GERADO PELAS ATIVIDADES OPERACIONAIS</t>
  </si>
  <si>
    <t>Imposto de renda e contribuição social pagos</t>
  </si>
  <si>
    <t>Aquisição e renovação de frota de veículos</t>
  </si>
  <si>
    <t>CAIXA LÍQUIDO GERADO PELAS ATIVIDADES OPERACIONAIS</t>
  </si>
  <si>
    <t>FLUXO DE CAIXA DE ATIVIDADES DE INVESTIMENTO</t>
  </si>
  <si>
    <t>Aquisição de outros ativos imobilizado e intangíveis</t>
  </si>
  <si>
    <t>Aporte de capital em controladas</t>
  </si>
  <si>
    <t>Dividendos recebidos</t>
  </si>
  <si>
    <t>Ativos mantidos ate o vencimento</t>
  </si>
  <si>
    <t>Aquisição de controlada, liquido de caixa</t>
  </si>
  <si>
    <t>Baixa de outros investimentos</t>
  </si>
  <si>
    <t>CAIXA LÍQUIDO UTILIZADO NAS ATIVIDADES DE INVESTIMENTO</t>
  </si>
  <si>
    <t>FLUXO DE CAIXA DE ATIVIDADES DE FINANCIAMENTO</t>
  </si>
  <si>
    <t>Captações de empréstimos e financiamentos</t>
  </si>
  <si>
    <t>Dividendos pagos</t>
  </si>
  <si>
    <t>Aumento de capital social</t>
  </si>
  <si>
    <t>CAIXA LÍQUIDO (UTILIZADO) GERADO NAS ATIVIDADES DE FINANCIAMENTO</t>
  </si>
  <si>
    <t>Variação cambial de investimento no exterior</t>
  </si>
  <si>
    <t>AUMENTO (REDUÇÃO) NO CAIXA E EQUIVALENTES DE CAIXA</t>
  </si>
  <si>
    <t>CAIXA E EQUIVALENTES DE CAIXA NO INÍCIO DO PERÍODO</t>
  </si>
  <si>
    <t>CAIXA E EQUIVALENTES DE CAIXA NO FINAL DO PERÍODO</t>
  </si>
  <si>
    <t>INFORMAÇÃO SUPLEMENTAR AO FLUXO DE CAIXA</t>
  </si>
  <si>
    <t>Captações de empréstimos relacionados à aquisição de veículos e IFRS 16</t>
  </si>
  <si>
    <t>IPVA/Licenciamento/Seguros</t>
  </si>
  <si>
    <t>Pedágio/Rastreamento</t>
  </si>
  <si>
    <t xml:space="preserve">Créditos de Pis e Cofins </t>
  </si>
  <si>
    <t>Outros custos</t>
  </si>
  <si>
    <t>Impostos, taxas e outras contribuições</t>
  </si>
  <si>
    <t>Contingência</t>
  </si>
  <si>
    <t>Viagens, refeições e estadias</t>
  </si>
  <si>
    <t>Aluguéis/Comunicação/Água/Energia</t>
  </si>
  <si>
    <t>Informática</t>
  </si>
  <si>
    <t xml:space="preserve">Outras despesas </t>
  </si>
  <si>
    <t>Manutenção da Frota</t>
  </si>
  <si>
    <t>Despesas gerais, administrativas e comerciais</t>
  </si>
  <si>
    <t>RECEITA OPERACIONAL LÍQUIDA</t>
  </si>
  <si>
    <t>CUSTOS COM VENDAS E SERVIÇOS PRESTADOS</t>
  </si>
  <si>
    <t>LUCRO BRUTO</t>
  </si>
  <si>
    <t>LUCRO OPERACIONAL ANTES DO RESULTADO FINANCEIRO (EBIT)</t>
  </si>
  <si>
    <t>RESULTADO FINANCEIRO</t>
  </si>
  <si>
    <t>Receitas financeiras</t>
  </si>
  <si>
    <t>Despesas financeiras</t>
  </si>
  <si>
    <t>IMPOSTO DE RENDA E CONTRIBUIÇÃO SOCIAL</t>
  </si>
  <si>
    <t xml:space="preserve">Corrente </t>
  </si>
  <si>
    <t>Diferido</t>
  </si>
  <si>
    <t>LUCRO LÍQUIDO DO PERÍODO</t>
  </si>
  <si>
    <t>Margem Líquida</t>
  </si>
  <si>
    <t>Custos com venda de ativos</t>
  </si>
  <si>
    <t>Custo Ex-depreciação</t>
  </si>
  <si>
    <t>Custo com Renovação de Frota</t>
  </si>
  <si>
    <t>Outras Provisões</t>
  </si>
  <si>
    <t xml:space="preserve">Operações com instrumentos financeiros derivativos </t>
  </si>
  <si>
    <t>Resultado de juros e variações monetária na aquisição de empresas</t>
  </si>
  <si>
    <t>Receita Bruta (R$ Mil)</t>
  </si>
  <si>
    <t>DEDUÇÕES DA RECEITA</t>
  </si>
  <si>
    <t>Caixa EBEC inicial</t>
  </si>
  <si>
    <t xml:space="preserve"> TVM</t>
  </si>
  <si>
    <t>Aplicação /Resgates nos títulos e valores mobiliários</t>
  </si>
  <si>
    <t>Caixa da DF</t>
  </si>
  <si>
    <t>Títulos e Valores, colados valores para compor a diferença. Como há movimentações dentro do FC com títulos, pode ser que não bata com DF.</t>
  </si>
  <si>
    <t>TVM Ebec</t>
  </si>
  <si>
    <t xml:space="preserve"> valor do ajuste ficou de 4 , porque é a diferença do tvm que não foi realinhado na aquisição</t>
  </si>
  <si>
    <t>Pagamentos passivo de arrendamento</t>
  </si>
  <si>
    <t>DEMONSTRAÇÃO DE RESULTADOS DO EXERCÍCIO</t>
  </si>
  <si>
    <t>Contas a receber com partes relacionadas</t>
  </si>
  <si>
    <t>Outras contas receber</t>
  </si>
  <si>
    <t>ENDIVIDAMENTO</t>
  </si>
  <si>
    <t>Dívida bruta</t>
  </si>
  <si>
    <t>Curto prazo</t>
  </si>
  <si>
    <t>Longo prazo</t>
  </si>
  <si>
    <t>Dívida líquida</t>
  </si>
  <si>
    <t>Despesa Financeira Líquida (UDM)</t>
  </si>
  <si>
    <t>EBITDA (UDM)¹</t>
  </si>
  <si>
    <t>Patrimônio Líquido</t>
  </si>
  <si>
    <t>Dívida Liquida/EBITDA (UDM)</t>
  </si>
  <si>
    <t>Divida Liquida/Patrimonio Líquido</t>
  </si>
  <si>
    <t>EBITDA/Despesa Financ. Liquida (UDM)</t>
  </si>
  <si>
    <t>%</t>
  </si>
  <si>
    <t>Aliquota IR (do mês)</t>
  </si>
  <si>
    <t>Alíquota efetiva IR UDM</t>
  </si>
  <si>
    <t>ROE</t>
  </si>
  <si>
    <t>Arrendamento mercantil por direito de uso</t>
  </si>
  <si>
    <t>Débitos com partes relacionadas</t>
  </si>
  <si>
    <t>EBITDA - Consolidado</t>
  </si>
  <si>
    <t>EBEC</t>
  </si>
  <si>
    <t>EBITDA Total</t>
  </si>
  <si>
    <t>EBITDA Proforma - Incorporadas</t>
  </si>
  <si>
    <t>Receitas Financeiras</t>
  </si>
  <si>
    <t>Despesas Financeiras</t>
  </si>
  <si>
    <t>Resultado Financeiro Líquido Total</t>
  </si>
  <si>
    <t xml:space="preserve">Outras Despesas Financeiras não decorrentes de Dívida </t>
  </si>
  <si>
    <t>Despesa Líquida do Serviço da Dívida</t>
  </si>
  <si>
    <t>COMPOSIÇÃO DAS DESPESAS LÍQUIDAS DO SERVIÇO DA DÍVIDA</t>
  </si>
  <si>
    <t>Lucros / Prejuízos Acumulados</t>
  </si>
  <si>
    <t>Saldo de caixa de controlada incorporada</t>
  </si>
  <si>
    <t>Transações com partes relacionadas</t>
  </si>
  <si>
    <t>Capex</t>
  </si>
  <si>
    <t>Pagamento de parcelamento de aquisição de empresas</t>
  </si>
  <si>
    <t>RESULTADO COM VENDAS</t>
  </si>
  <si>
    <t>Magem com Vendas</t>
  </si>
  <si>
    <t>EBITDA de Serviços</t>
  </si>
  <si>
    <t>Margem EBITDA de Serviços</t>
  </si>
  <si>
    <t>Pagamentos de empréstimos e financiamentos</t>
  </si>
  <si>
    <t>Juros pagos - Passivo de Arrendamento</t>
  </si>
  <si>
    <t>Juros pagos - Empréstimos e Financiamentos</t>
  </si>
  <si>
    <t>1T25</t>
  </si>
  <si>
    <t>2T25</t>
  </si>
  <si>
    <t>3T25</t>
  </si>
  <si>
    <t>1Q25</t>
  </si>
  <si>
    <t>2Q25</t>
  </si>
  <si>
    <t>3Q25</t>
  </si>
  <si>
    <t>6M25</t>
  </si>
  <si>
    <t>9M25</t>
  </si>
  <si>
    <t>Resultado Financeiro para fins de Covenants (UDM)</t>
  </si>
  <si>
    <t>EBITDA (UDM, Proforma)</t>
  </si>
  <si>
    <t>ROIC Ajustado</t>
  </si>
  <si>
    <t>ROIC</t>
  </si>
  <si>
    <t>¹A a partir do 2T23, considera-se o EBITDA proforma para efeitos de cálculo de covenants.</t>
  </si>
  <si>
    <t xml:space="preserve">     -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</si>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</sst>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0.0%"/>
    <numFmt numFmtId="167" formatCode="_-* #,##0.0_-;\-* #,##0.0_-;_-* &quot;-&quot;?_-;_-@_-"/>
    <numFmt numFmtId="168" formatCode="_(* #,##0.0_);_(* \(#,##0.0\);_(* &quot;-&quot;_);_(@_)"/>
    <numFmt numFmtId="169" formatCode="_-* #,##0.00_-;\-* #,##0.00_-;_-* &quot;-&quot;?_-;_-@_-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0" tint="-4.9989318521683403E-2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sz val="9"/>
      <color theme="0" tint="-4.9989318521683403E-2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6F7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5A2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6" fillId="3" borderId="3" xfId="0" applyFont="1" applyFill="1" applyBorder="1" applyAlignment="1" applyProtection="1">
      <alignment horizontal="left" vertical="center"/>
      <protection hidden="1"/>
    </xf>
    <xf numFmtId="0" fontId="7" fillId="3" borderId="3" xfId="0" applyFont="1" applyFill="1" applyBorder="1" applyAlignment="1" applyProtection="1">
      <alignment horizontal="left" vertical="center" indent="1"/>
      <protection hidden="1"/>
    </xf>
    <xf numFmtId="0" fontId="7" fillId="0" borderId="0" xfId="0" applyFont="1" applyAlignment="1" applyProtection="1">
      <alignment vertical="center"/>
      <protection hidden="1"/>
    </xf>
    <xf numFmtId="164" fontId="7" fillId="0" borderId="0" xfId="2" applyNumberFormat="1" applyFont="1" applyAlignment="1" applyProtection="1">
      <alignment horizontal="center" vertical="center"/>
      <protection hidden="1"/>
    </xf>
    <xf numFmtId="164" fontId="9" fillId="0" borderId="0" xfId="2" applyNumberFormat="1" applyFont="1" applyAlignment="1" applyProtection="1">
      <alignment horizontal="left" vertical="center"/>
      <protection hidden="1"/>
    </xf>
    <xf numFmtId="0" fontId="10" fillId="0" borderId="0" xfId="0" applyFont="1"/>
    <xf numFmtId="0" fontId="11" fillId="0" borderId="0" xfId="0" applyFont="1"/>
    <xf numFmtId="164" fontId="11" fillId="0" borderId="0" xfId="0" applyNumberFormat="1" applyFont="1"/>
    <xf numFmtId="0" fontId="8" fillId="5" borderId="0" xfId="0" applyFont="1" applyFill="1" applyAlignment="1" applyProtection="1">
      <alignment vertical="center"/>
      <protection hidden="1"/>
    </xf>
    <xf numFmtId="164" fontId="8" fillId="5" borderId="0" xfId="2" applyNumberFormat="1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5" borderId="0" xfId="2" applyFont="1" applyFill="1" applyAlignment="1" applyProtection="1">
      <alignment horizontal="center" vertical="center"/>
      <protection hidden="1"/>
    </xf>
    <xf numFmtId="0" fontId="1" fillId="0" borderId="0" xfId="0" applyFont="1"/>
    <xf numFmtId="0" fontId="3" fillId="0" borderId="0" xfId="0" applyFont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7" fillId="3" borderId="1" xfId="3" applyFont="1" applyFill="1" applyBorder="1" applyAlignment="1" applyProtection="1">
      <alignment vertical="center"/>
      <protection hidden="1"/>
    </xf>
    <xf numFmtId="0" fontId="7" fillId="3" borderId="2" xfId="3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4" fontId="6" fillId="3" borderId="3" xfId="0" applyNumberFormat="1" applyFont="1" applyFill="1" applyBorder="1" applyAlignment="1" applyProtection="1">
      <alignment vertical="center"/>
      <protection hidden="1"/>
    </xf>
    <xf numFmtId="164" fontId="6" fillId="3" borderId="3" xfId="0" applyNumberFormat="1" applyFont="1" applyFill="1" applyBorder="1" applyAlignment="1" applyProtection="1">
      <alignment horizontal="center"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167" fontId="7" fillId="3" borderId="3" xfId="0" applyNumberFormat="1" applyFont="1" applyFill="1" applyBorder="1" applyAlignment="1" applyProtection="1">
      <alignment horizontal="left" vertical="center" indent="1"/>
      <protection hidden="1"/>
    </xf>
    <xf numFmtId="164" fontId="7" fillId="3" borderId="3" xfId="0" applyNumberFormat="1" applyFont="1" applyFill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vertical="center"/>
      <protection hidden="1"/>
    </xf>
    <xf numFmtId="167" fontId="7" fillId="3" borderId="3" xfId="0" applyNumberFormat="1" applyFont="1" applyFill="1" applyBorder="1" applyAlignment="1" applyProtection="1">
      <alignment horizontal="left" vertical="center" indent="2"/>
      <protection hidden="1"/>
    </xf>
    <xf numFmtId="167" fontId="6" fillId="3" borderId="3" xfId="0" applyNumberFormat="1" applyFont="1" applyFill="1" applyBorder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167" fontId="6" fillId="0" borderId="0" xfId="0" applyNumberFormat="1" applyFont="1" applyAlignment="1" applyProtection="1">
      <alignment vertical="center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166" fontId="6" fillId="0" borderId="3" xfId="6" applyNumberFormat="1" applyFont="1" applyBorder="1" applyAlignment="1" applyProtection="1">
      <alignment horizontal="center" vertical="center"/>
      <protection hidden="1"/>
    </xf>
    <xf numFmtId="167" fontId="6" fillId="3" borderId="3" xfId="0" applyNumberFormat="1" applyFont="1" applyFill="1" applyBorder="1" applyAlignment="1" applyProtection="1">
      <alignment horizontal="left" vertical="top"/>
      <protection hidden="1"/>
    </xf>
    <xf numFmtId="167" fontId="6" fillId="3" borderId="4" xfId="0" applyNumberFormat="1" applyFont="1" applyFill="1" applyBorder="1" applyAlignment="1" applyProtection="1">
      <alignment horizontal="left" vertical="top"/>
      <protection hidden="1"/>
    </xf>
    <xf numFmtId="167" fontId="13" fillId="3" borderId="4" xfId="0" applyNumberFormat="1" applyFont="1" applyFill="1" applyBorder="1" applyAlignment="1" applyProtection="1">
      <alignment vertical="center"/>
      <protection hidden="1"/>
    </xf>
    <xf numFmtId="169" fontId="13" fillId="3" borderId="4" xfId="0" applyNumberFormat="1" applyFont="1" applyFill="1" applyBorder="1" applyAlignment="1" applyProtection="1">
      <alignment horizontal="center" vertical="center"/>
      <protection hidden="1"/>
    </xf>
    <xf numFmtId="167" fontId="13" fillId="0" borderId="0" xfId="0" applyNumberFormat="1" applyFont="1" applyAlignment="1" applyProtection="1">
      <alignment vertical="center"/>
      <protection hidden="1"/>
    </xf>
    <xf numFmtId="167" fontId="14" fillId="0" borderId="0" xfId="0" applyNumberFormat="1" applyFont="1" applyAlignment="1" applyProtection="1">
      <alignment vertical="center"/>
      <protection hidden="1"/>
    </xf>
    <xf numFmtId="167" fontId="13" fillId="0" borderId="0" xfId="0" applyNumberFormat="1" applyFont="1" applyAlignment="1" applyProtection="1">
      <alignment horizontal="center" vertical="center"/>
      <protection hidden="1"/>
    </xf>
    <xf numFmtId="169" fontId="14" fillId="0" borderId="0" xfId="0" applyNumberFormat="1" applyFont="1" applyAlignment="1" applyProtection="1">
      <alignment horizontal="center" vertical="center"/>
      <protection hidden="1"/>
    </xf>
    <xf numFmtId="166" fontId="13" fillId="3" borderId="4" xfId="4" applyNumberFormat="1" applyFont="1" applyFill="1" applyBorder="1" applyAlignment="1" applyProtection="1">
      <alignment horizontal="center" vertical="center"/>
      <protection hidden="1"/>
    </xf>
    <xf numFmtId="49" fontId="13" fillId="3" borderId="4" xfId="0" applyNumberFormat="1" applyFont="1" applyFill="1" applyBorder="1" applyAlignment="1" applyProtection="1">
      <alignment vertical="center"/>
      <protection hidden="1"/>
    </xf>
    <xf numFmtId="166" fontId="11" fillId="0" borderId="0" xfId="0" applyNumberFormat="1" applyFont="1"/>
    <xf numFmtId="0" fontId="13" fillId="0" borderId="4" xfId="0" applyFont="1" applyBorder="1" applyAlignment="1" applyProtection="1">
      <alignment vertical="center"/>
      <protection hidden="1"/>
    </xf>
    <xf numFmtId="49" fontId="13" fillId="0" borderId="4" xfId="0" applyNumberFormat="1" applyFont="1" applyBorder="1" applyAlignment="1" applyProtection="1">
      <alignment vertical="center"/>
      <protection hidden="1"/>
    </xf>
    <xf numFmtId="43" fontId="11" fillId="0" borderId="0" xfId="5" applyFont="1"/>
    <xf numFmtId="166" fontId="13" fillId="0" borderId="4" xfId="4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/>
    <xf numFmtId="164" fontId="6" fillId="0" borderId="0" xfId="2" applyNumberFormat="1" applyFont="1" applyAlignment="1" applyProtection="1">
      <alignment horizontal="left" vertical="center"/>
      <protection hidden="1"/>
    </xf>
    <xf numFmtId="0" fontId="12" fillId="5" borderId="0" xfId="0" applyFont="1" applyFill="1" applyAlignment="1" applyProtection="1">
      <alignment vertical="center"/>
      <protection hidden="1"/>
    </xf>
    <xf numFmtId="164" fontId="12" fillId="5" borderId="0" xfId="2" applyNumberFormat="1" applyFont="1" applyFill="1" applyAlignment="1" applyProtection="1">
      <alignment horizontal="center" vertical="center"/>
      <protection hidden="1"/>
    </xf>
    <xf numFmtId="0" fontId="12" fillId="5" borderId="0" xfId="2" applyFont="1" applyFill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7" fillId="3" borderId="3" xfId="0" applyNumberFormat="1" applyFont="1" applyFill="1" applyBorder="1" applyAlignment="1" applyProtection="1">
      <alignment vertical="center"/>
      <protection hidden="1"/>
    </xf>
    <xf numFmtId="165" fontId="7" fillId="3" borderId="3" xfId="5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left" vertical="center" indent="1"/>
      <protection hidden="1"/>
    </xf>
    <xf numFmtId="166" fontId="7" fillId="0" borderId="3" xfId="4" applyNumberFormat="1" applyFont="1" applyFill="1" applyBorder="1" applyAlignment="1" applyProtection="1">
      <alignment horizontal="center" vertical="center"/>
      <protection hidden="1"/>
    </xf>
    <xf numFmtId="164" fontId="7" fillId="0" borderId="3" xfId="0" applyNumberFormat="1" applyFont="1" applyBorder="1" applyAlignment="1" applyProtection="1">
      <alignment horizontal="center" vertical="center"/>
      <protection hidden="1"/>
    </xf>
    <xf numFmtId="165" fontId="16" fillId="0" borderId="0" xfId="0" applyNumberFormat="1" applyFont="1"/>
    <xf numFmtId="165" fontId="16" fillId="0" borderId="0" xfId="5" applyNumberFormat="1" applyFont="1"/>
    <xf numFmtId="164" fontId="17" fillId="0" borderId="0" xfId="0" applyNumberFormat="1" applyFont="1"/>
    <xf numFmtId="0" fontId="17" fillId="0" borderId="0" xfId="0" applyFont="1"/>
    <xf numFmtId="165" fontId="14" fillId="0" borderId="0" xfId="5" applyNumberFormat="1" applyFont="1"/>
    <xf numFmtId="168" fontId="7" fillId="0" borderId="0" xfId="2" applyNumberFormat="1" applyFont="1" applyAlignment="1" applyProtection="1">
      <alignment horizontal="center" vertical="center"/>
      <protection hidden="1"/>
    </xf>
    <xf numFmtId="1" fontId="12" fillId="5" borderId="0" xfId="5" applyNumberFormat="1" applyFont="1" applyFill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164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164" fontId="7" fillId="3" borderId="2" xfId="3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0" fontId="6" fillId="3" borderId="1" xfId="3" applyFont="1" applyFill="1" applyBorder="1" applyAlignment="1" applyProtection="1">
      <alignment vertical="center"/>
      <protection hidden="1"/>
    </xf>
    <xf numFmtId="164" fontId="6" fillId="3" borderId="2" xfId="3" applyNumberFormat="1" applyFont="1" applyFill="1" applyBorder="1" applyAlignment="1" applyProtection="1">
      <alignment horizontal="center" vertical="center"/>
      <protection hidden="1"/>
    </xf>
    <xf numFmtId="166" fontId="7" fillId="3" borderId="3" xfId="6" applyNumberFormat="1" applyFont="1" applyFill="1" applyBorder="1" applyAlignment="1" applyProtection="1">
      <alignment horizontal="right" vertical="center"/>
      <protection hidden="1"/>
    </xf>
    <xf numFmtId="166" fontId="19" fillId="0" borderId="0" xfId="0" applyNumberFormat="1" applyFont="1" applyAlignment="1" applyProtection="1">
      <alignment vertical="center"/>
      <protection hidden="1"/>
    </xf>
    <xf numFmtId="166" fontId="7" fillId="0" borderId="0" xfId="0" applyNumberFormat="1" applyFont="1" applyAlignment="1" applyProtection="1">
      <alignment vertical="center"/>
      <protection hidden="1"/>
    </xf>
    <xf numFmtId="165" fontId="7" fillId="3" borderId="3" xfId="5" applyNumberFormat="1" applyFont="1" applyFill="1" applyBorder="1" applyAlignment="1" applyProtection="1">
      <alignment horizontal="left" vertical="center" indent="1"/>
      <protection hidden="1"/>
    </xf>
    <xf numFmtId="166" fontId="7" fillId="0" borderId="3" xfId="4" applyNumberFormat="1" applyFont="1" applyFill="1" applyBorder="1" applyAlignment="1" applyProtection="1">
      <alignment vertical="center"/>
      <protection hidden="1"/>
    </xf>
    <xf numFmtId="166" fontId="7" fillId="3" borderId="3" xfId="4" applyNumberFormat="1" applyFont="1" applyFill="1" applyBorder="1" applyAlignment="1" applyProtection="1">
      <alignment vertical="center"/>
      <protection hidden="1"/>
    </xf>
    <xf numFmtId="165" fontId="6" fillId="3" borderId="3" xfId="5" applyNumberFormat="1" applyFont="1" applyFill="1" applyBorder="1" applyAlignment="1" applyProtection="1">
      <alignment vertical="center"/>
      <protection hidden="1"/>
    </xf>
    <xf numFmtId="164" fontId="6" fillId="3" borderId="3" xfId="6" applyNumberFormat="1" applyFont="1" applyFill="1" applyBorder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164" fontId="7" fillId="3" borderId="3" xfId="6" applyNumberFormat="1" applyFont="1" applyFill="1" applyBorder="1" applyAlignment="1" applyProtection="1">
      <alignment horizontal="right" vertical="center"/>
      <protection hidden="1"/>
    </xf>
    <xf numFmtId="165" fontId="6" fillId="3" borderId="3" xfId="5" applyNumberFormat="1" applyFont="1" applyFill="1" applyBorder="1" applyAlignment="1" applyProtection="1">
      <alignment horizontal="right" vertical="center"/>
      <protection hidden="1"/>
    </xf>
    <xf numFmtId="0" fontId="12" fillId="5" borderId="3" xfId="3" applyFont="1" applyFill="1" applyBorder="1" applyAlignment="1" applyProtection="1">
      <alignment vertical="center"/>
      <protection hidden="1"/>
    </xf>
    <xf numFmtId="164" fontId="12" fillId="5" borderId="3" xfId="2" applyNumberFormat="1" applyFont="1" applyFill="1" applyBorder="1" applyAlignment="1" applyProtection="1">
      <alignment horizontal="center" vertical="center"/>
      <protection hidden="1"/>
    </xf>
    <xf numFmtId="1" fontId="12" fillId="5" borderId="3" xfId="2" applyNumberFormat="1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vertical="center"/>
      <protection hidden="1"/>
    </xf>
    <xf numFmtId="164" fontId="12" fillId="5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164" fontId="7" fillId="4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6" fontId="7" fillId="0" borderId="0" xfId="4" applyNumberFormat="1" applyFont="1" applyFill="1" applyBorder="1" applyAlignment="1" applyProtection="1">
      <alignment horizontal="center" vertical="center"/>
      <protection hidden="1"/>
    </xf>
    <xf numFmtId="166" fontId="13" fillId="0" borderId="0" xfId="4" applyNumberFormat="1" applyFont="1" applyFill="1" applyBorder="1" applyAlignment="1" applyProtection="1">
      <alignment horizontal="center" vertical="center"/>
      <protection hidden="1"/>
    </xf>
    <xf numFmtId="164" fontId="7" fillId="3" borderId="3" xfId="0" applyNumberFormat="1" applyFont="1" applyFill="1" applyBorder="1" applyAlignment="1" applyProtection="1">
      <alignment horizontal="right" vertical="center"/>
      <protection hidden="1"/>
    </xf>
    <xf numFmtId="9" fontId="7" fillId="0" borderId="0" xfId="6" applyFont="1" applyAlignment="1" applyProtection="1">
      <alignment horizontal="center" vertical="center"/>
      <protection hidden="1"/>
    </xf>
    <xf numFmtId="166" fontId="7" fillId="0" borderId="0" xfId="0" applyNumberFormat="1" applyFont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</cellXfs>
  <cellStyles count="7">
    <cellStyle name="Normal" xfId="0" builtinId="0"/>
    <cellStyle name="Normal 11" xfId="2" xr:uid="{5F7AD2AB-820F-4880-8388-77454803FEB6}"/>
    <cellStyle name="Normal 24" xfId="3" xr:uid="{92545F42-09CA-4C68-B70D-6C2F1D95755D}"/>
    <cellStyle name="Percent" xfId="4" xr:uid="{53958D5C-881F-4A3D-8A89-2C6EB6FFEC74}"/>
    <cellStyle name="Porcentagem" xfId="6" builtinId="5"/>
    <cellStyle name="Vírgula" xfId="5" builtinId="3"/>
    <cellStyle name="Vírgula 2" xfId="1" xr:uid="{E6CA52AC-5DE1-40E6-9E71-4657B6563A13}"/>
  </cellStyles>
  <dxfs count="0"/>
  <tableStyles count="0" defaultTableStyle="TableStyleMedium2" defaultPivotStyle="PivotStyleLight16"/>
  <colors>
    <mruColors>
      <color rgb="FFF810BB"/>
      <color rgb="FFF15A22"/>
      <color rgb="FFF6F7FC"/>
      <color rgb="FFEE2A87"/>
      <color rgb="FFEB2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85663</xdr:colOff>
      <xdr:row>0</xdr:row>
      <xdr:rowOff>75835</xdr:rowOff>
    </xdr:from>
    <xdr:to>
      <xdr:col>0</xdr:col>
      <xdr:colOff>855592</xdr:colOff>
      <xdr:row>4</xdr:row>
      <xdr:rowOff>96472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E2648BB-DAC5-2255-5671-A2A21755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3" y="75835"/>
          <a:ext cx="787074" cy="774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86052</xdr:colOff>
      <xdr:row>0</xdr:row>
      <xdr:rowOff>80170</xdr:rowOff>
    </xdr:from>
    <xdr:to>
      <xdr:col>0</xdr:col>
      <xdr:colOff>859156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2D5F268-A064-4849-9A6B-83489A0A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2" y="80170"/>
          <a:ext cx="783899" cy="751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74086</xdr:rowOff>
    </xdr:from>
    <xdr:to>
      <xdr:col>0</xdr:col>
      <xdr:colOff>860418</xdr:colOff>
      <xdr:row>4</xdr:row>
      <xdr:rowOff>58068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E040187-9C79-4FBA-81E4-4B85A131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4" y="74086"/>
          <a:ext cx="783899" cy="762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69850</xdr:rowOff>
    </xdr:from>
    <xdr:to>
      <xdr:col>0</xdr:col>
      <xdr:colOff>858828</xdr:colOff>
      <xdr:row>4</xdr:row>
      <xdr:rowOff>60182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16FEB0-8CCA-4FCC-BEDE-CD59AE396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69850"/>
          <a:ext cx="769294" cy="780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5B5D-CB7A-4CE8-9DB7-BCD2C1D5FCC8}">
  <sheetPr codeName="Planilha1">
    <tabColor rgb="FFF15A22"/>
  </sheetPr>
  <dimension ref="A1:AD132"/>
  <sheetViews>
    <sheetView showGridLines="0" zoomScale="90" zoomScaleNormal="90" workbookViewId="0">
      <pane xSplit="1" ySplit="7" topLeftCell="AC8" activePane="bottomRight" state="frozen"/>
      <selection activeCell="B7" sqref="B7"/>
      <selection pane="topRight" activeCell="B7" sqref="B7"/>
      <selection pane="bottomLeft" activeCell="B7" sqref="B7"/>
      <selection pane="bottomRight" activeCell="AC21" sqref="AC21"/>
    </sheetView>
  </sheetViews>
  <sheetFormatPr defaultColWidth="7" defaultRowHeight="11.5" outlineLevelRow="1" outlineLevelCol="2" x14ac:dyDescent="0.35"/>
  <cols>
    <col min="1" max="1" width="50.36328125" style="3" customWidth="1"/>
    <col min="2" max="4" width="13.36328125" style="70" hidden="1" customWidth="1" outlineLevel="1"/>
    <col min="5" max="5" width="13.36328125" style="70" customWidth="1" collapsed="1"/>
    <col min="6" max="8" width="13.36328125" style="70" hidden="1" customWidth="1" outlineLevel="1"/>
    <col min="9" max="9" width="13.36328125" style="70" customWidth="1" collapsed="1"/>
    <col min="10" max="12" width="13.36328125" style="70" hidden="1" customWidth="1" outlineLevel="1"/>
    <col min="13" max="13" width="13.36328125" style="70" customWidth="1" collapsed="1"/>
    <col min="14" max="15" width="13.36328125" style="70" customWidth="1" outlineLevel="1"/>
    <col min="16" max="16" width="13.36328125" style="70" customWidth="1"/>
    <col min="17" max="17" width="2.36328125" style="3" customWidth="1"/>
    <col min="18" max="18" width="13.36328125" style="95" customWidth="1"/>
    <col min="19" max="21" width="13.36328125" style="95" hidden="1" customWidth="1" outlineLevel="1"/>
    <col min="22" max="22" width="13.36328125" style="95" bestFit="1" customWidth="1" collapsed="1"/>
    <col min="23" max="25" width="13.36328125" style="95" hidden="1" customWidth="1" outlineLevel="2"/>
    <col min="26" max="26" width="13.36328125" style="95" bestFit="1" customWidth="1" collapsed="1"/>
    <col min="27" max="28" width="13.36328125" style="95" hidden="1" customWidth="1" outlineLevel="1"/>
    <col min="29" max="29" width="13.36328125" style="95" customWidth="1" collapsed="1"/>
    <col min="30" max="30" width="2.36328125" style="3" customWidth="1"/>
    <col min="31" max="16384" width="7" style="3"/>
  </cols>
  <sheetData>
    <row r="1" spans="1:30" ht="15" customHeight="1" x14ac:dyDescent="0.35">
      <c r="A1" s="69" t="s">
        <v>0</v>
      </c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0" ht="15" customHeight="1" x14ac:dyDescent="0.35">
      <c r="A2" s="69" t="s">
        <v>1</v>
      </c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30" ht="15" customHeight="1" x14ac:dyDescent="0.35">
      <c r="P3" s="99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30" ht="15" customHeight="1" x14ac:dyDescent="0.35">
      <c r="O4" s="100"/>
      <c r="P4" s="10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1:30" ht="15" customHeight="1" x14ac:dyDescent="0.35">
      <c r="A5" s="55"/>
      <c r="B5" s="71" t="s">
        <v>2</v>
      </c>
      <c r="C5" s="71" t="s">
        <v>3</v>
      </c>
      <c r="D5" s="71" t="s">
        <v>4</v>
      </c>
      <c r="E5" s="71" t="s">
        <v>5</v>
      </c>
      <c r="F5" s="71" t="s">
        <v>6</v>
      </c>
      <c r="G5" s="71" t="s">
        <v>7</v>
      </c>
      <c r="H5" s="71" t="s">
        <v>8</v>
      </c>
      <c r="I5" s="71" t="s">
        <v>9</v>
      </c>
      <c r="J5" s="71" t="s">
        <v>10</v>
      </c>
      <c r="K5" s="71" t="s">
        <v>11</v>
      </c>
      <c r="L5" s="71" t="s">
        <v>12</v>
      </c>
      <c r="M5" s="71" t="s">
        <v>13</v>
      </c>
      <c r="N5" s="71" t="s">
        <v>227</v>
      </c>
      <c r="O5" s="71" t="s">
        <v>228</v>
      </c>
      <c r="P5" s="71" t="s">
        <v>229</v>
      </c>
      <c r="Q5" s="72"/>
      <c r="R5" s="71">
        <v>2022</v>
      </c>
      <c r="S5" s="71" t="s">
        <v>6</v>
      </c>
      <c r="T5" s="71" t="s">
        <v>14</v>
      </c>
      <c r="U5" s="71" t="s">
        <v>15</v>
      </c>
      <c r="V5" s="71">
        <v>2023</v>
      </c>
      <c r="W5" s="71" t="s">
        <v>10</v>
      </c>
      <c r="X5" s="71" t="s">
        <v>16</v>
      </c>
      <c r="Y5" s="71" t="s">
        <v>17</v>
      </c>
      <c r="Z5" s="71">
        <v>2024</v>
      </c>
      <c r="AA5" s="71" t="s">
        <v>227</v>
      </c>
      <c r="AB5" s="71" t="s">
        <v>230</v>
      </c>
      <c r="AC5" s="71" t="s">
        <v>231</v>
      </c>
      <c r="AD5" s="72"/>
    </row>
    <row r="6" spans="1:30" ht="15" customHeight="1" x14ac:dyDescent="0.35">
      <c r="A6" s="69" t="s">
        <v>0</v>
      </c>
      <c r="B6" s="71" t="s">
        <v>18</v>
      </c>
      <c r="C6" s="71" t="s">
        <v>19</v>
      </c>
      <c r="D6" s="71" t="s">
        <v>20</v>
      </c>
      <c r="E6" s="71" t="s">
        <v>21</v>
      </c>
      <c r="F6" s="71" t="s">
        <v>22</v>
      </c>
      <c r="G6" s="71" t="s">
        <v>23</v>
      </c>
      <c r="H6" s="71" t="s">
        <v>24</v>
      </c>
      <c r="I6" s="71" t="s">
        <v>25</v>
      </c>
      <c r="J6" s="71" t="s">
        <v>26</v>
      </c>
      <c r="K6" s="71" t="s">
        <v>27</v>
      </c>
      <c r="L6" s="71" t="s">
        <v>28</v>
      </c>
      <c r="M6" s="71" t="s">
        <v>29</v>
      </c>
      <c r="N6" s="71" t="s">
        <v>224</v>
      </c>
      <c r="O6" s="71" t="s">
        <v>225</v>
      </c>
      <c r="P6" s="71" t="s">
        <v>226</v>
      </c>
      <c r="Q6" s="72"/>
      <c r="R6" s="71">
        <v>2022</v>
      </c>
      <c r="S6" s="71" t="s">
        <v>22</v>
      </c>
      <c r="T6" s="71" t="s">
        <v>14</v>
      </c>
      <c r="U6" s="71" t="s">
        <v>15</v>
      </c>
      <c r="V6" s="71">
        <v>2023</v>
      </c>
      <c r="W6" s="71" t="s">
        <v>26</v>
      </c>
      <c r="X6" s="71" t="s">
        <v>16</v>
      </c>
      <c r="Y6" s="71" t="s">
        <v>17</v>
      </c>
      <c r="Z6" s="71">
        <v>2024</v>
      </c>
      <c r="AA6" s="71" t="s">
        <v>224</v>
      </c>
      <c r="AB6" s="71" t="s">
        <v>230</v>
      </c>
      <c r="AC6" s="71" t="s">
        <v>231</v>
      </c>
      <c r="AD6" s="72"/>
    </row>
    <row r="7" spans="1:30" ht="15" customHeight="1" x14ac:dyDescent="0.35">
      <c r="A7" s="51" t="s">
        <v>182</v>
      </c>
      <c r="B7" s="53" t="str">
        <f t="shared" ref="B7:V7" si="0">IF($A$6="PT",B$6,B$5)</f>
        <v>1T22</v>
      </c>
      <c r="C7" s="53" t="str">
        <f t="shared" si="0"/>
        <v>2T22</v>
      </c>
      <c r="D7" s="53" t="str">
        <f t="shared" si="0"/>
        <v>3T22</v>
      </c>
      <c r="E7" s="53" t="str">
        <f t="shared" si="0"/>
        <v>4T22</v>
      </c>
      <c r="F7" s="53" t="str">
        <f t="shared" si="0"/>
        <v>1T23</v>
      </c>
      <c r="G7" s="53" t="str">
        <f t="shared" si="0"/>
        <v>2T23</v>
      </c>
      <c r="H7" s="53" t="str">
        <f t="shared" si="0"/>
        <v>3T23</v>
      </c>
      <c r="I7" s="53" t="str">
        <f t="shared" si="0"/>
        <v>4T23</v>
      </c>
      <c r="J7" s="53" t="str">
        <f t="shared" si="0"/>
        <v>1T24</v>
      </c>
      <c r="K7" s="53" t="str">
        <f t="shared" si="0"/>
        <v>2T24</v>
      </c>
      <c r="L7" s="53" t="str">
        <f t="shared" si="0"/>
        <v>3T24</v>
      </c>
      <c r="M7" s="53" t="str">
        <f t="shared" si="0"/>
        <v>4T24</v>
      </c>
      <c r="N7" s="53" t="str">
        <f t="shared" si="0"/>
        <v>1T25</v>
      </c>
      <c r="O7" s="53" t="str">
        <f t="shared" si="0"/>
        <v>2T25</v>
      </c>
      <c r="P7" s="53" t="str">
        <f t="shared" si="0"/>
        <v>3T25</v>
      </c>
      <c r="Q7" s="18"/>
      <c r="R7" s="53">
        <f t="shared" si="0"/>
        <v>2022</v>
      </c>
      <c r="S7" s="53" t="str">
        <f t="shared" si="0"/>
        <v>1T23</v>
      </c>
      <c r="T7" s="53" t="str">
        <f t="shared" si="0"/>
        <v>6M23</v>
      </c>
      <c r="U7" s="53" t="str">
        <f t="shared" si="0"/>
        <v>9M23</v>
      </c>
      <c r="V7" s="53">
        <f t="shared" si="0"/>
        <v>2023</v>
      </c>
      <c r="W7" s="53" t="str">
        <f t="shared" ref="W7:AC7" si="1">IF($A$6="PT",W$6,W$5)</f>
        <v>1T24</v>
      </c>
      <c r="X7" s="53" t="str">
        <f t="shared" si="1"/>
        <v>6M24</v>
      </c>
      <c r="Y7" s="53" t="str">
        <f t="shared" si="1"/>
        <v>9M24</v>
      </c>
      <c r="Z7" s="53">
        <f t="shared" si="1"/>
        <v>2024</v>
      </c>
      <c r="AA7" s="53" t="str">
        <f t="shared" si="1"/>
        <v>1T25</v>
      </c>
      <c r="AB7" s="53" t="str">
        <f t="shared" si="1"/>
        <v>6M25</v>
      </c>
      <c r="AC7" s="53" t="str">
        <f t="shared" si="1"/>
        <v>9M25</v>
      </c>
      <c r="AD7" s="18"/>
    </row>
    <row r="8" spans="1:30" ht="15" customHeight="1" thickBot="1" x14ac:dyDescent="0.4">
      <c r="A8" s="16" t="s">
        <v>30</v>
      </c>
      <c r="B8" s="17"/>
      <c r="C8" s="17"/>
      <c r="D8" s="17"/>
      <c r="E8" s="17"/>
      <c r="F8" s="73"/>
      <c r="G8" s="73"/>
      <c r="H8" s="73"/>
      <c r="I8" s="73"/>
      <c r="J8" s="73"/>
      <c r="K8" s="73"/>
      <c r="L8" s="73"/>
      <c r="M8" s="17"/>
      <c r="N8" s="17"/>
      <c r="O8" s="17"/>
      <c r="P8" s="17"/>
      <c r="Q8" s="72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72"/>
    </row>
    <row r="9" spans="1:30" ht="15" customHeight="1" thickTop="1" thickBot="1" x14ac:dyDescent="0.4">
      <c r="A9" s="51" t="s">
        <v>172</v>
      </c>
      <c r="B9" s="52" t="str">
        <f t="shared" ref="B9:V9" si="2">B$7</f>
        <v>1T22</v>
      </c>
      <c r="C9" s="52" t="str">
        <f t="shared" si="2"/>
        <v>2T22</v>
      </c>
      <c r="D9" s="52" t="str">
        <f t="shared" si="2"/>
        <v>3T22</v>
      </c>
      <c r="E9" s="52" t="str">
        <f t="shared" si="2"/>
        <v>4T22</v>
      </c>
      <c r="F9" s="52" t="str">
        <f t="shared" si="2"/>
        <v>1T23</v>
      </c>
      <c r="G9" s="52" t="str">
        <f t="shared" si="2"/>
        <v>2T23</v>
      </c>
      <c r="H9" s="52" t="str">
        <f t="shared" si="2"/>
        <v>3T23</v>
      </c>
      <c r="I9" s="52" t="str">
        <f t="shared" si="2"/>
        <v>4T23</v>
      </c>
      <c r="J9" s="52" t="str">
        <f t="shared" si="2"/>
        <v>1T24</v>
      </c>
      <c r="K9" s="52" t="str">
        <f t="shared" si="2"/>
        <v>2T24</v>
      </c>
      <c r="L9" s="52" t="str">
        <f t="shared" si="2"/>
        <v>3T24</v>
      </c>
      <c r="M9" s="52" t="str">
        <f t="shared" si="2"/>
        <v>4T24</v>
      </c>
      <c r="N9" s="52" t="str">
        <f t="shared" si="2"/>
        <v>1T25</v>
      </c>
      <c r="O9" s="52" t="str">
        <f t="shared" si="2"/>
        <v>2T25</v>
      </c>
      <c r="P9" s="52" t="str">
        <f t="shared" si="2"/>
        <v>3T25</v>
      </c>
      <c r="Q9" s="74"/>
      <c r="R9" s="53">
        <f t="shared" si="2"/>
        <v>2022</v>
      </c>
      <c r="S9" s="53" t="str">
        <f t="shared" si="2"/>
        <v>1T23</v>
      </c>
      <c r="T9" s="53" t="str">
        <f t="shared" si="2"/>
        <v>6M23</v>
      </c>
      <c r="U9" s="53" t="str">
        <f t="shared" si="2"/>
        <v>9M23</v>
      </c>
      <c r="V9" s="53">
        <f t="shared" si="2"/>
        <v>2023</v>
      </c>
      <c r="W9" s="53" t="str">
        <f t="shared" ref="W9:AC9" si="3">W$7</f>
        <v>1T24</v>
      </c>
      <c r="X9" s="53" t="str">
        <f t="shared" si="3"/>
        <v>6M24</v>
      </c>
      <c r="Y9" s="53" t="str">
        <f t="shared" si="3"/>
        <v>9M24</v>
      </c>
      <c r="Z9" s="53">
        <f t="shared" si="3"/>
        <v>2024</v>
      </c>
      <c r="AA9" s="53" t="str">
        <f t="shared" si="3"/>
        <v>1T25</v>
      </c>
      <c r="AB9" s="53" t="str">
        <f t="shared" si="3"/>
        <v>6M25</v>
      </c>
      <c r="AC9" s="53" t="str">
        <f t="shared" si="3"/>
        <v>9M25</v>
      </c>
      <c r="AD9" s="74"/>
    </row>
    <row r="10" spans="1:30" ht="15" customHeight="1" thickTop="1" thickBot="1" x14ac:dyDescent="0.4">
      <c r="A10" s="75" t="s">
        <v>31</v>
      </c>
      <c r="B10" s="20">
        <f t="shared" ref="B10:I10" si="4">B11+B12</f>
        <v>83918</v>
      </c>
      <c r="C10" s="20">
        <f t="shared" si="4"/>
        <v>106849</v>
      </c>
      <c r="D10" s="20">
        <f t="shared" si="4"/>
        <v>125868</v>
      </c>
      <c r="E10" s="20">
        <f t="shared" si="4"/>
        <v>123129</v>
      </c>
      <c r="F10" s="20">
        <f t="shared" si="4"/>
        <v>142873</v>
      </c>
      <c r="G10" s="20">
        <f t="shared" si="4"/>
        <v>257995</v>
      </c>
      <c r="H10" s="20">
        <f t="shared" si="4"/>
        <v>330795</v>
      </c>
      <c r="I10" s="20">
        <f t="shared" si="4"/>
        <v>300031</v>
      </c>
      <c r="J10" s="20">
        <f t="shared" ref="J10:P10" si="5">J11+J12</f>
        <v>281095</v>
      </c>
      <c r="K10" s="20">
        <f t="shared" si="5"/>
        <v>287710</v>
      </c>
      <c r="L10" s="20">
        <f t="shared" si="5"/>
        <v>281652</v>
      </c>
      <c r="M10" s="20">
        <f t="shared" si="5"/>
        <v>264514</v>
      </c>
      <c r="N10" s="20">
        <f t="shared" si="5"/>
        <v>281036</v>
      </c>
      <c r="O10" s="20">
        <f t="shared" si="5"/>
        <v>276086</v>
      </c>
      <c r="P10" s="20">
        <f t="shared" si="5"/>
        <v>283167</v>
      </c>
      <c r="Q10" s="72"/>
      <c r="R10" s="76">
        <f t="shared" ref="R10:Z10" si="6">+R11+R12</f>
        <v>439764</v>
      </c>
      <c r="S10" s="76">
        <f t="shared" si="6"/>
        <v>142873</v>
      </c>
      <c r="T10" s="76">
        <f t="shared" si="6"/>
        <v>400868</v>
      </c>
      <c r="U10" s="76">
        <f t="shared" si="6"/>
        <v>731663</v>
      </c>
      <c r="V10" s="76">
        <f t="shared" si="6"/>
        <v>1031694</v>
      </c>
      <c r="W10" s="76">
        <f t="shared" si="6"/>
        <v>281095</v>
      </c>
      <c r="X10" s="76">
        <f t="shared" si="6"/>
        <v>568805</v>
      </c>
      <c r="Y10" s="76">
        <f t="shared" si="6"/>
        <v>850457</v>
      </c>
      <c r="Z10" s="76">
        <f t="shared" si="6"/>
        <v>1114971</v>
      </c>
      <c r="AA10" s="76">
        <f>+AA11+AA12</f>
        <v>281036</v>
      </c>
      <c r="AB10" s="76">
        <f>+AB11+AB12</f>
        <v>557122</v>
      </c>
      <c r="AC10" s="76">
        <f>+AC11+AC12</f>
        <v>840289</v>
      </c>
      <c r="AD10" s="72"/>
    </row>
    <row r="11" spans="1:30" ht="15" customHeight="1" thickTop="1" thickBot="1" x14ac:dyDescent="0.4">
      <c r="A11" s="2" t="s">
        <v>32</v>
      </c>
      <c r="B11" s="23">
        <v>61066</v>
      </c>
      <c r="C11" s="23">
        <v>71838</v>
      </c>
      <c r="D11" s="23">
        <v>77188</v>
      </c>
      <c r="E11" s="23">
        <v>87294</v>
      </c>
      <c r="F11" s="23">
        <v>97787</v>
      </c>
      <c r="G11" s="23">
        <v>167959</v>
      </c>
      <c r="H11" s="23">
        <v>177496</v>
      </c>
      <c r="I11" s="23">
        <v>182794</v>
      </c>
      <c r="J11" s="23">
        <v>180490</v>
      </c>
      <c r="K11" s="23">
        <v>176367</v>
      </c>
      <c r="L11" s="23">
        <v>173772</v>
      </c>
      <c r="M11" s="23">
        <v>171210</v>
      </c>
      <c r="N11" s="23">
        <v>166942</v>
      </c>
      <c r="O11" s="23">
        <v>170954</v>
      </c>
      <c r="P11" s="23">
        <v>165515</v>
      </c>
      <c r="Q11" s="72"/>
      <c r="R11" s="73">
        <f>SUM(B11:E11)</f>
        <v>297386</v>
      </c>
      <c r="S11" s="73">
        <f>F11</f>
        <v>97787</v>
      </c>
      <c r="T11" s="73">
        <f>SUM(F11:G11)</f>
        <v>265746</v>
      </c>
      <c r="U11" s="73">
        <f>SUM(F11:H11)</f>
        <v>443242</v>
      </c>
      <c r="V11" s="73">
        <f>SUM(F11:I11)</f>
        <v>626036</v>
      </c>
      <c r="W11" s="73">
        <f>J11</f>
        <v>180490</v>
      </c>
      <c r="X11" s="73">
        <f>SUM(J11:K11)</f>
        <v>356857</v>
      </c>
      <c r="Y11" s="73">
        <f>SUM(J11:L11)</f>
        <v>530629</v>
      </c>
      <c r="Z11" s="73">
        <f>SUM(J11:M11)</f>
        <v>701839</v>
      </c>
      <c r="AA11" s="73">
        <f>N11</f>
        <v>166942</v>
      </c>
      <c r="AB11" s="73">
        <f>SUM(N11:O11)</f>
        <v>337896</v>
      </c>
      <c r="AC11" s="73">
        <f>SUM(N11:P11)</f>
        <v>503411</v>
      </c>
      <c r="AD11" s="72"/>
    </row>
    <row r="12" spans="1:30" ht="15" customHeight="1" thickTop="1" thickBot="1" x14ac:dyDescent="0.4">
      <c r="A12" s="2" t="s">
        <v>33</v>
      </c>
      <c r="B12" s="23">
        <v>22852</v>
      </c>
      <c r="C12" s="23">
        <v>35011</v>
      </c>
      <c r="D12" s="23">
        <v>48680</v>
      </c>
      <c r="E12" s="23">
        <v>35835</v>
      </c>
      <c r="F12" s="23">
        <v>45086</v>
      </c>
      <c r="G12" s="23">
        <v>90036</v>
      </c>
      <c r="H12" s="23">
        <v>153299</v>
      </c>
      <c r="I12" s="23">
        <v>117237</v>
      </c>
      <c r="J12" s="23">
        <v>100605</v>
      </c>
      <c r="K12" s="23">
        <v>111343</v>
      </c>
      <c r="L12" s="23">
        <v>107880</v>
      </c>
      <c r="M12" s="23">
        <v>93304</v>
      </c>
      <c r="N12" s="23">
        <v>114094</v>
      </c>
      <c r="O12" s="23">
        <v>105132</v>
      </c>
      <c r="P12" s="23">
        <v>117652</v>
      </c>
      <c r="Q12" s="72"/>
      <c r="R12" s="73">
        <f>SUM(B12:E12)</f>
        <v>142378</v>
      </c>
      <c r="S12" s="73">
        <f>F12</f>
        <v>45086</v>
      </c>
      <c r="T12" s="73">
        <f>SUM(F12:G12)</f>
        <v>135122</v>
      </c>
      <c r="U12" s="73">
        <f>SUM(F12:H12)</f>
        <v>288421</v>
      </c>
      <c r="V12" s="73">
        <f>SUM(F12:I12)</f>
        <v>405658</v>
      </c>
      <c r="W12" s="73">
        <f>J12</f>
        <v>100605</v>
      </c>
      <c r="X12" s="73">
        <f>SUM(J12:K12)</f>
        <v>211948</v>
      </c>
      <c r="Y12" s="73">
        <f>SUM(J12:L12)</f>
        <v>319828</v>
      </c>
      <c r="Z12" s="73">
        <f>SUM(J12:M12)</f>
        <v>413132</v>
      </c>
      <c r="AA12" s="73">
        <f>N12</f>
        <v>114094</v>
      </c>
      <c r="AB12" s="73">
        <f>SUM(N12:O12)</f>
        <v>219226</v>
      </c>
      <c r="AC12" s="73">
        <f>SUM(N12:P12)</f>
        <v>336878</v>
      </c>
      <c r="AD12" s="72"/>
    </row>
    <row r="13" spans="1:30" ht="15" customHeight="1" thickTop="1" thickBot="1" x14ac:dyDescent="0.4">
      <c r="A13" s="1" t="s">
        <v>173</v>
      </c>
      <c r="B13" s="20">
        <v>-5664</v>
      </c>
      <c r="C13" s="20">
        <v>-6648</v>
      </c>
      <c r="D13" s="20">
        <v>-7143</v>
      </c>
      <c r="E13" s="20">
        <v>-8078</v>
      </c>
      <c r="F13" s="20">
        <v>-9048</v>
      </c>
      <c r="G13" s="20">
        <v>-15863</v>
      </c>
      <c r="H13" s="20">
        <v>-16913</v>
      </c>
      <c r="I13" s="20">
        <v>-20369</v>
      </c>
      <c r="J13" s="20">
        <v>-18021</v>
      </c>
      <c r="K13" s="20">
        <v>-17066</v>
      </c>
      <c r="L13" s="20">
        <v>-17180</v>
      </c>
      <c r="M13" s="20">
        <v>-17381</v>
      </c>
      <c r="N13" s="20">
        <v>-15738</v>
      </c>
      <c r="O13" s="20">
        <v>-16525</v>
      </c>
      <c r="P13" s="20">
        <v>-17148</v>
      </c>
      <c r="Q13" s="72"/>
      <c r="R13" s="76">
        <f>SUM(B13:E13)</f>
        <v>-27533</v>
      </c>
      <c r="S13" s="76">
        <f>F13</f>
        <v>-9048</v>
      </c>
      <c r="T13" s="76">
        <f>SUM(F13:G13)</f>
        <v>-24911</v>
      </c>
      <c r="U13" s="76">
        <f>SUM(F13:H13)</f>
        <v>-41824</v>
      </c>
      <c r="V13" s="76">
        <f>SUM(F13:I13)</f>
        <v>-62193</v>
      </c>
      <c r="W13" s="76">
        <f>J13</f>
        <v>-18021</v>
      </c>
      <c r="X13" s="76">
        <f>SUM(J13:K13)</f>
        <v>-35087</v>
      </c>
      <c r="Y13" s="76">
        <f>SUM(J13:L13)</f>
        <v>-52267</v>
      </c>
      <c r="Z13" s="76">
        <f>SUM(J13:M13)</f>
        <v>-69648</v>
      </c>
      <c r="AA13" s="76">
        <f>N13</f>
        <v>-15738</v>
      </c>
      <c r="AB13" s="76">
        <f>SUM(N13:O13)</f>
        <v>-32263</v>
      </c>
      <c r="AC13" s="76">
        <f>SUM(N13:P13)</f>
        <v>-49411</v>
      </c>
      <c r="AD13" s="72"/>
    </row>
    <row r="14" spans="1:30" s="55" customFormat="1" ht="15" customHeight="1" thickTop="1" thickBot="1" x14ac:dyDescent="0.4">
      <c r="A14" s="1" t="s">
        <v>154</v>
      </c>
      <c r="B14" s="20">
        <f t="shared" ref="B14:I14" si="7">B10+B13</f>
        <v>78254</v>
      </c>
      <c r="C14" s="20">
        <f t="shared" si="7"/>
        <v>100201</v>
      </c>
      <c r="D14" s="20">
        <f t="shared" si="7"/>
        <v>118725</v>
      </c>
      <c r="E14" s="20">
        <f t="shared" si="7"/>
        <v>115051</v>
      </c>
      <c r="F14" s="20">
        <f t="shared" si="7"/>
        <v>133825</v>
      </c>
      <c r="G14" s="20">
        <f t="shared" si="7"/>
        <v>242132</v>
      </c>
      <c r="H14" s="20">
        <f t="shared" si="7"/>
        <v>313882</v>
      </c>
      <c r="I14" s="20">
        <f t="shared" si="7"/>
        <v>279662</v>
      </c>
      <c r="J14" s="20">
        <f t="shared" ref="J14:P14" si="8">J10+J13</f>
        <v>263074</v>
      </c>
      <c r="K14" s="20">
        <f t="shared" si="8"/>
        <v>270644</v>
      </c>
      <c r="L14" s="20">
        <f t="shared" si="8"/>
        <v>264472</v>
      </c>
      <c r="M14" s="20">
        <f t="shared" si="8"/>
        <v>247133</v>
      </c>
      <c r="N14" s="20">
        <f t="shared" si="8"/>
        <v>265298</v>
      </c>
      <c r="O14" s="20">
        <f t="shared" si="8"/>
        <v>259561</v>
      </c>
      <c r="P14" s="20">
        <f t="shared" si="8"/>
        <v>266019</v>
      </c>
      <c r="Q14" s="72"/>
      <c r="R14" s="76">
        <f>R10+R13</f>
        <v>412231</v>
      </c>
      <c r="S14" s="76">
        <f>S10+S13</f>
        <v>133825</v>
      </c>
      <c r="T14" s="76">
        <f>T10+T13</f>
        <v>375957</v>
      </c>
      <c r="U14" s="76">
        <f>U10+U13</f>
        <v>689839</v>
      </c>
      <c r="V14" s="76">
        <f>V10+V13</f>
        <v>969501</v>
      </c>
      <c r="W14" s="76">
        <f>J14</f>
        <v>263074</v>
      </c>
      <c r="X14" s="76">
        <f>X10+X13</f>
        <v>533718</v>
      </c>
      <c r="Y14" s="76">
        <f t="shared" ref="Y14" si="9">Y10+Y13</f>
        <v>798190</v>
      </c>
      <c r="Z14" s="76">
        <f>Z10+Z13</f>
        <v>1045323</v>
      </c>
      <c r="AA14" s="76">
        <f>AA10+AA13</f>
        <v>265298</v>
      </c>
      <c r="AB14" s="76">
        <f>AB10+AB13</f>
        <v>524859</v>
      </c>
      <c r="AC14" s="76">
        <f>AC10+AC13</f>
        <v>790878</v>
      </c>
      <c r="AD14" s="72"/>
    </row>
    <row r="15" spans="1:30" s="55" customFormat="1" ht="15" customHeight="1" thickTop="1" thickBot="1" x14ac:dyDescent="0.4">
      <c r="A15" s="1" t="s">
        <v>155</v>
      </c>
      <c r="B15" s="20">
        <f t="shared" ref="B15:I15" si="10">SUM(B16:B18)</f>
        <v>-43546</v>
      </c>
      <c r="C15" s="20">
        <f t="shared" si="10"/>
        <v>-62746</v>
      </c>
      <c r="D15" s="20">
        <f t="shared" si="10"/>
        <v>-83955</v>
      </c>
      <c r="E15" s="20">
        <f t="shared" si="10"/>
        <v>-69692</v>
      </c>
      <c r="F15" s="20">
        <f t="shared" si="10"/>
        <v>-84305</v>
      </c>
      <c r="G15" s="20">
        <f t="shared" si="10"/>
        <v>-156534</v>
      </c>
      <c r="H15" s="20">
        <f t="shared" si="10"/>
        <v>-227223</v>
      </c>
      <c r="I15" s="20">
        <f t="shared" si="10"/>
        <v>-211666</v>
      </c>
      <c r="J15" s="20">
        <f>SUM(J16:J18)</f>
        <v>-207867</v>
      </c>
      <c r="K15" s="20">
        <f>SUM(K16:K18)</f>
        <v>-216493</v>
      </c>
      <c r="L15" s="20">
        <v>-215480</v>
      </c>
      <c r="M15" s="20">
        <v>-194633</v>
      </c>
      <c r="N15" s="20">
        <v>-203655</v>
      </c>
      <c r="O15" s="20">
        <v>-200043</v>
      </c>
      <c r="P15" s="20">
        <v>-212424</v>
      </c>
      <c r="Q15" s="72"/>
      <c r="R15" s="76">
        <f>SUM(R16:R18)</f>
        <v>-259939</v>
      </c>
      <c r="S15" s="76">
        <f>SUM(S16:S18)</f>
        <v>-84305</v>
      </c>
      <c r="T15" s="76">
        <f>SUM(T16:T18)</f>
        <v>-240839</v>
      </c>
      <c r="U15" s="76">
        <f>SUM(U16:U18)</f>
        <v>-468062</v>
      </c>
      <c r="V15" s="76">
        <f>SUM(V16:V18)</f>
        <v>-679728</v>
      </c>
      <c r="W15" s="76">
        <f>J15</f>
        <v>-207867</v>
      </c>
      <c r="X15" s="76">
        <f t="shared" ref="X15:AC15" si="11">SUM(X16:X18)</f>
        <v>-424360</v>
      </c>
      <c r="Y15" s="76">
        <f t="shared" si="11"/>
        <v>-639840</v>
      </c>
      <c r="Z15" s="76">
        <f t="shared" si="11"/>
        <v>-834473</v>
      </c>
      <c r="AA15" s="76">
        <f t="shared" si="11"/>
        <v>-203655</v>
      </c>
      <c r="AB15" s="76">
        <f t="shared" si="11"/>
        <v>-403698</v>
      </c>
      <c r="AC15" s="76">
        <f t="shared" si="11"/>
        <v>-616122</v>
      </c>
      <c r="AD15" s="72"/>
    </row>
    <row r="16" spans="1:30" s="55" customFormat="1" ht="15" customHeight="1" thickTop="1" thickBot="1" x14ac:dyDescent="0.4">
      <c r="A16" s="2" t="s">
        <v>167</v>
      </c>
      <c r="B16" s="23">
        <f>B85-B84-B76</f>
        <v>-14363</v>
      </c>
      <c r="C16" s="23">
        <f>C85-C84-C76</f>
        <v>-21147</v>
      </c>
      <c r="D16" s="23">
        <f t="shared" ref="D16:I16" si="12">D85-D84-D76</f>
        <v>-27411</v>
      </c>
      <c r="E16" s="23">
        <f>E85-E84-E76</f>
        <v>-19669</v>
      </c>
      <c r="F16" s="23">
        <f t="shared" si="12"/>
        <v>-24523</v>
      </c>
      <c r="G16" s="23">
        <f>G85-G84-G76</f>
        <v>-49111</v>
      </c>
      <c r="H16" s="23">
        <f t="shared" si="12"/>
        <v>-50892</v>
      </c>
      <c r="I16" s="23">
        <f t="shared" si="12"/>
        <v>-39545</v>
      </c>
      <c r="J16" s="23">
        <f>J85-J84-J76</f>
        <v>-42293</v>
      </c>
      <c r="K16" s="23">
        <f t="shared" ref="K16:P16" si="13">K85-K84-K76</f>
        <v>-48713</v>
      </c>
      <c r="L16" s="23">
        <f t="shared" si="13"/>
        <v>-45377</v>
      </c>
      <c r="M16" s="23">
        <f t="shared" si="13"/>
        <v>-44769</v>
      </c>
      <c r="N16" s="23">
        <f>N85-N84-N76</f>
        <v>-38477</v>
      </c>
      <c r="O16" s="23">
        <f t="shared" si="13"/>
        <v>-40529</v>
      </c>
      <c r="P16" s="23">
        <f t="shared" si="13"/>
        <v>-32009</v>
      </c>
      <c r="Q16" s="72"/>
      <c r="R16" s="73">
        <f>SUM(B16:E16)</f>
        <v>-82590</v>
      </c>
      <c r="S16" s="73">
        <f>F16</f>
        <v>-24523</v>
      </c>
      <c r="T16" s="73">
        <f>SUM(F16:G16)</f>
        <v>-73634</v>
      </c>
      <c r="U16" s="73">
        <f>SUM(F16:H16)</f>
        <v>-124526</v>
      </c>
      <c r="V16" s="73">
        <f>SUM(F16:I16)</f>
        <v>-164071</v>
      </c>
      <c r="W16" s="23">
        <f t="shared" ref="W16:AC16" si="14">W85-W84-W76</f>
        <v>-42293</v>
      </c>
      <c r="X16" s="23">
        <f t="shared" si="14"/>
        <v>-91006</v>
      </c>
      <c r="Y16" s="23">
        <f t="shared" si="14"/>
        <v>-136383</v>
      </c>
      <c r="Z16" s="23">
        <f t="shared" si="14"/>
        <v>-181152</v>
      </c>
      <c r="AA16" s="23">
        <f t="shared" si="14"/>
        <v>-38477</v>
      </c>
      <c r="AB16" s="23">
        <f t="shared" si="14"/>
        <v>-79006</v>
      </c>
      <c r="AC16" s="23">
        <f t="shared" si="14"/>
        <v>-111015</v>
      </c>
      <c r="AD16" s="72"/>
    </row>
    <row r="17" spans="1:30" s="55" customFormat="1" ht="15" customHeight="1" thickTop="1" thickBot="1" x14ac:dyDescent="0.4">
      <c r="A17" s="2" t="s">
        <v>34</v>
      </c>
      <c r="B17" s="23">
        <f t="shared" ref="B17:I17" si="15">B76</f>
        <v>-13274</v>
      </c>
      <c r="C17" s="23">
        <f t="shared" si="15"/>
        <v>-18290</v>
      </c>
      <c r="D17" s="23">
        <f t="shared" si="15"/>
        <v>-22709</v>
      </c>
      <c r="E17" s="23">
        <f t="shared" si="15"/>
        <v>-21407</v>
      </c>
      <c r="F17" s="23">
        <f t="shared" si="15"/>
        <v>-25305</v>
      </c>
      <c r="G17" s="23">
        <f t="shared" si="15"/>
        <v>-35876</v>
      </c>
      <c r="H17" s="23">
        <f t="shared" si="15"/>
        <v>-37456</v>
      </c>
      <c r="I17" s="23">
        <f t="shared" si="15"/>
        <v>-52471</v>
      </c>
      <c r="J17" s="23">
        <f>J76</f>
        <v>-66942</v>
      </c>
      <c r="K17" s="23">
        <f t="shared" ref="K17:P17" si="16">K76</f>
        <v>-60555</v>
      </c>
      <c r="L17" s="23">
        <f t="shared" si="16"/>
        <v>-58692</v>
      </c>
      <c r="M17" s="23">
        <f t="shared" si="16"/>
        <v>-57745</v>
      </c>
      <c r="N17" s="23">
        <f t="shared" si="16"/>
        <v>-62996</v>
      </c>
      <c r="O17" s="23">
        <f t="shared" si="16"/>
        <v>-70847</v>
      </c>
      <c r="P17" s="23">
        <f t="shared" si="16"/>
        <v>-78412</v>
      </c>
      <c r="Q17" s="72"/>
      <c r="R17" s="73">
        <f>SUM(B17:E17)</f>
        <v>-75680</v>
      </c>
      <c r="S17" s="73">
        <f>F17</f>
        <v>-25305</v>
      </c>
      <c r="T17" s="73">
        <f>SUM(F17:G17)</f>
        <v>-61181</v>
      </c>
      <c r="U17" s="73">
        <f>SUM(F17:H17)</f>
        <v>-98637</v>
      </c>
      <c r="V17" s="73">
        <f>SUM(F17:I17)</f>
        <v>-151108</v>
      </c>
      <c r="W17" s="23">
        <f t="shared" ref="W17:AC17" si="17">W76</f>
        <v>-66942</v>
      </c>
      <c r="X17" s="23">
        <f t="shared" si="17"/>
        <v>-127497</v>
      </c>
      <c r="Y17" s="23">
        <f t="shared" si="17"/>
        <v>-186189</v>
      </c>
      <c r="Z17" s="23">
        <f t="shared" si="17"/>
        <v>-243934</v>
      </c>
      <c r="AA17" s="23">
        <f t="shared" si="17"/>
        <v>-62996</v>
      </c>
      <c r="AB17" s="23">
        <f t="shared" si="17"/>
        <v>-133843</v>
      </c>
      <c r="AC17" s="23">
        <f t="shared" si="17"/>
        <v>-212255</v>
      </c>
      <c r="AD17" s="72"/>
    </row>
    <row r="18" spans="1:30" s="55" customFormat="1" ht="15" customHeight="1" thickTop="1" thickBot="1" x14ac:dyDescent="0.4">
      <c r="A18" s="2" t="s">
        <v>168</v>
      </c>
      <c r="B18" s="23">
        <f>B84</f>
        <v>-15909</v>
      </c>
      <c r="C18" s="23">
        <f>C84</f>
        <v>-23309</v>
      </c>
      <c r="D18" s="23">
        <f t="shared" ref="D18:I18" si="18">D84</f>
        <v>-33835</v>
      </c>
      <c r="E18" s="23">
        <f>E84</f>
        <v>-28616</v>
      </c>
      <c r="F18" s="23">
        <f t="shared" si="18"/>
        <v>-34477</v>
      </c>
      <c r="G18" s="23">
        <f>G84</f>
        <v>-71547</v>
      </c>
      <c r="H18" s="23">
        <f t="shared" si="18"/>
        <v>-138875</v>
      </c>
      <c r="I18" s="23">
        <f t="shared" si="18"/>
        <v>-119650</v>
      </c>
      <c r="J18" s="23">
        <f>J84</f>
        <v>-98632</v>
      </c>
      <c r="K18" s="23">
        <f t="shared" ref="K18:P18" si="19">K84</f>
        <v>-107225</v>
      </c>
      <c r="L18" s="23">
        <f t="shared" si="19"/>
        <v>-111411</v>
      </c>
      <c r="M18" s="23">
        <f t="shared" si="19"/>
        <v>-92119</v>
      </c>
      <c r="N18" s="23">
        <f t="shared" si="19"/>
        <v>-102182</v>
      </c>
      <c r="O18" s="23">
        <f t="shared" si="19"/>
        <v>-88667</v>
      </c>
      <c r="P18" s="23">
        <f t="shared" si="19"/>
        <v>-102003</v>
      </c>
      <c r="Q18" s="72"/>
      <c r="R18" s="73">
        <f>SUM(B18:E18)</f>
        <v>-101669</v>
      </c>
      <c r="S18" s="73">
        <f>F18</f>
        <v>-34477</v>
      </c>
      <c r="T18" s="73">
        <f>SUM(F18:G18)</f>
        <v>-106024</v>
      </c>
      <c r="U18" s="73">
        <f>SUM(F18:H18)</f>
        <v>-244899</v>
      </c>
      <c r="V18" s="73">
        <f>SUM(F18:I18)</f>
        <v>-364549</v>
      </c>
      <c r="W18" s="23">
        <f t="shared" ref="W18:AC18" si="20">W84</f>
        <v>-98632</v>
      </c>
      <c r="X18" s="23">
        <f t="shared" si="20"/>
        <v>-205857</v>
      </c>
      <c r="Y18" s="23">
        <f t="shared" si="20"/>
        <v>-317268</v>
      </c>
      <c r="Z18" s="23">
        <f t="shared" si="20"/>
        <v>-409387</v>
      </c>
      <c r="AA18" s="23">
        <f t="shared" si="20"/>
        <v>-102182</v>
      </c>
      <c r="AB18" s="23">
        <f t="shared" si="20"/>
        <v>-190849</v>
      </c>
      <c r="AC18" s="23">
        <f t="shared" si="20"/>
        <v>-292852</v>
      </c>
      <c r="AD18" s="72"/>
    </row>
    <row r="19" spans="1:30" s="55" customFormat="1" ht="15" customHeight="1" thickTop="1" thickBot="1" x14ac:dyDescent="0.4">
      <c r="A19" s="1" t="s">
        <v>217</v>
      </c>
      <c r="B19" s="20">
        <f t="shared" ref="B19:P19" si="21">B12+B18</f>
        <v>6943</v>
      </c>
      <c r="C19" s="20">
        <f t="shared" si="21"/>
        <v>11702</v>
      </c>
      <c r="D19" s="20">
        <f t="shared" si="21"/>
        <v>14845</v>
      </c>
      <c r="E19" s="20">
        <f t="shared" si="21"/>
        <v>7219</v>
      </c>
      <c r="F19" s="20">
        <f t="shared" si="21"/>
        <v>10609</v>
      </c>
      <c r="G19" s="20">
        <f t="shared" si="21"/>
        <v>18489</v>
      </c>
      <c r="H19" s="20">
        <f t="shared" si="21"/>
        <v>14424</v>
      </c>
      <c r="I19" s="20">
        <f t="shared" si="21"/>
        <v>-2413</v>
      </c>
      <c r="J19" s="20">
        <f t="shared" si="21"/>
        <v>1973</v>
      </c>
      <c r="K19" s="20">
        <f t="shared" si="21"/>
        <v>4118</v>
      </c>
      <c r="L19" s="20">
        <f t="shared" si="21"/>
        <v>-3531</v>
      </c>
      <c r="M19" s="20">
        <f t="shared" si="21"/>
        <v>1185</v>
      </c>
      <c r="N19" s="20">
        <f t="shared" si="21"/>
        <v>11912</v>
      </c>
      <c r="O19" s="20">
        <f t="shared" si="21"/>
        <v>16465</v>
      </c>
      <c r="P19" s="20">
        <f t="shared" si="21"/>
        <v>15649</v>
      </c>
      <c r="Q19" s="72"/>
      <c r="R19" s="20">
        <f t="shared" ref="R19:AC19" si="22">R12+R18</f>
        <v>40709</v>
      </c>
      <c r="S19" s="20">
        <f t="shared" si="22"/>
        <v>10609</v>
      </c>
      <c r="T19" s="20">
        <f t="shared" si="22"/>
        <v>29098</v>
      </c>
      <c r="U19" s="20">
        <f t="shared" si="22"/>
        <v>43522</v>
      </c>
      <c r="V19" s="20">
        <f t="shared" si="22"/>
        <v>41109</v>
      </c>
      <c r="W19" s="20">
        <f t="shared" si="22"/>
        <v>1973</v>
      </c>
      <c r="X19" s="20">
        <f t="shared" si="22"/>
        <v>6091</v>
      </c>
      <c r="Y19" s="20">
        <f t="shared" si="22"/>
        <v>2560</v>
      </c>
      <c r="Z19" s="20">
        <f t="shared" si="22"/>
        <v>3745</v>
      </c>
      <c r="AA19" s="20">
        <f t="shared" si="22"/>
        <v>11912</v>
      </c>
      <c r="AB19" s="20">
        <f t="shared" si="22"/>
        <v>28377</v>
      </c>
      <c r="AC19" s="20">
        <f t="shared" si="22"/>
        <v>44026</v>
      </c>
      <c r="AD19" s="72"/>
    </row>
    <row r="20" spans="1:30" s="55" customFormat="1" ht="15" customHeight="1" thickTop="1" thickBot="1" x14ac:dyDescent="0.4">
      <c r="A20" s="2" t="s">
        <v>218</v>
      </c>
      <c r="B20" s="77">
        <f t="shared" ref="B20:P20" si="23">B19/B12</f>
        <v>0.30382461053737092</v>
      </c>
      <c r="C20" s="77">
        <f t="shared" si="23"/>
        <v>0.33423781097369398</v>
      </c>
      <c r="D20" s="77">
        <f t="shared" si="23"/>
        <v>0.30495069843878392</v>
      </c>
      <c r="E20" s="77">
        <f t="shared" si="23"/>
        <v>0.20145109529789312</v>
      </c>
      <c r="F20" s="77">
        <f t="shared" si="23"/>
        <v>0.23530585991216785</v>
      </c>
      <c r="G20" s="77">
        <f t="shared" si="23"/>
        <v>0.20535119285619086</v>
      </c>
      <c r="H20" s="77">
        <f t="shared" si="23"/>
        <v>9.4090633337464688E-2</v>
      </c>
      <c r="I20" s="77">
        <f t="shared" si="23"/>
        <v>-2.0582239395412712E-2</v>
      </c>
      <c r="J20" s="77">
        <f t="shared" si="23"/>
        <v>1.9611351324486853E-2</v>
      </c>
      <c r="K20" s="77">
        <f t="shared" si="23"/>
        <v>3.6984812695903646E-2</v>
      </c>
      <c r="L20" s="77">
        <f t="shared" si="23"/>
        <v>-3.2730812013348168E-2</v>
      </c>
      <c r="M20" s="77">
        <f t="shared" si="23"/>
        <v>1.2700420132041498E-2</v>
      </c>
      <c r="N20" s="77">
        <f t="shared" si="23"/>
        <v>0.10440513962171542</v>
      </c>
      <c r="O20" s="77">
        <f t="shared" si="23"/>
        <v>0.1566126393486284</v>
      </c>
      <c r="P20" s="77">
        <f t="shared" si="23"/>
        <v>0.13301091354163125</v>
      </c>
      <c r="Q20" s="78"/>
      <c r="R20" s="77">
        <f t="shared" ref="R20:AC20" si="24">R19/R12</f>
        <v>0.28592198232873056</v>
      </c>
      <c r="S20" s="77">
        <f t="shared" si="24"/>
        <v>0.23530585991216785</v>
      </c>
      <c r="T20" s="77">
        <f t="shared" si="24"/>
        <v>0.2153461316439958</v>
      </c>
      <c r="U20" s="77">
        <f t="shared" si="24"/>
        <v>0.15089747279150964</v>
      </c>
      <c r="V20" s="77">
        <f t="shared" si="24"/>
        <v>0.10133905901029931</v>
      </c>
      <c r="W20" s="77">
        <f t="shared" si="24"/>
        <v>1.9611351324486853E-2</v>
      </c>
      <c r="X20" s="77">
        <f t="shared" si="24"/>
        <v>2.8738181063279671E-2</v>
      </c>
      <c r="Y20" s="77">
        <f t="shared" si="24"/>
        <v>8.0043023124929651E-3</v>
      </c>
      <c r="Z20" s="77">
        <f t="shared" si="24"/>
        <v>9.0648993542015634E-3</v>
      </c>
      <c r="AA20" s="77">
        <f t="shared" si="24"/>
        <v>0.10440513962171542</v>
      </c>
      <c r="AB20" s="77">
        <f t="shared" si="24"/>
        <v>0.12944176329449975</v>
      </c>
      <c r="AC20" s="77">
        <f t="shared" si="24"/>
        <v>0.13068826103218376</v>
      </c>
      <c r="AD20" s="78"/>
    </row>
    <row r="21" spans="1:30" s="55" customFormat="1" ht="15" customHeight="1" thickTop="1" thickBot="1" x14ac:dyDescent="0.4">
      <c r="A21" s="1" t="s">
        <v>156</v>
      </c>
      <c r="B21" s="20">
        <f t="shared" ref="B21:I21" si="25">B14+B15</f>
        <v>34708</v>
      </c>
      <c r="C21" s="20">
        <f t="shared" si="25"/>
        <v>37455</v>
      </c>
      <c r="D21" s="20">
        <f t="shared" si="25"/>
        <v>34770</v>
      </c>
      <c r="E21" s="20">
        <f t="shared" si="25"/>
        <v>45359</v>
      </c>
      <c r="F21" s="20">
        <f t="shared" si="25"/>
        <v>49520</v>
      </c>
      <c r="G21" s="20">
        <f t="shared" si="25"/>
        <v>85598</v>
      </c>
      <c r="H21" s="20">
        <f t="shared" si="25"/>
        <v>86659</v>
      </c>
      <c r="I21" s="20">
        <f t="shared" si="25"/>
        <v>67996</v>
      </c>
      <c r="J21" s="20">
        <f t="shared" ref="J21:P21" si="26">J14+J15</f>
        <v>55207</v>
      </c>
      <c r="K21" s="20">
        <f t="shared" si="26"/>
        <v>54151</v>
      </c>
      <c r="L21" s="20">
        <f t="shared" si="26"/>
        <v>48992</v>
      </c>
      <c r="M21" s="20">
        <f t="shared" si="26"/>
        <v>52500</v>
      </c>
      <c r="N21" s="20">
        <f t="shared" si="26"/>
        <v>61643</v>
      </c>
      <c r="O21" s="20">
        <f t="shared" si="26"/>
        <v>59518</v>
      </c>
      <c r="P21" s="20">
        <f t="shared" si="26"/>
        <v>53595</v>
      </c>
      <c r="Q21" s="72"/>
      <c r="R21" s="20">
        <f>R14+R15</f>
        <v>152292</v>
      </c>
      <c r="S21" s="76">
        <f>F21</f>
        <v>49520</v>
      </c>
      <c r="T21" s="76">
        <f>SUM(F21:G21)</f>
        <v>135118</v>
      </c>
      <c r="U21" s="76">
        <f>SUM(F21:H21)</f>
        <v>221777</v>
      </c>
      <c r="V21" s="20">
        <f t="shared" ref="V21:AC21" si="27">V14+V15</f>
        <v>289773</v>
      </c>
      <c r="W21" s="20">
        <f t="shared" si="27"/>
        <v>55207</v>
      </c>
      <c r="X21" s="20">
        <f t="shared" si="27"/>
        <v>109358</v>
      </c>
      <c r="Y21" s="20">
        <f t="shared" si="27"/>
        <v>158350</v>
      </c>
      <c r="Z21" s="20">
        <f t="shared" si="27"/>
        <v>210850</v>
      </c>
      <c r="AA21" s="20">
        <f t="shared" si="27"/>
        <v>61643</v>
      </c>
      <c r="AB21" s="20">
        <f t="shared" si="27"/>
        <v>121161</v>
      </c>
      <c r="AC21" s="20">
        <f t="shared" si="27"/>
        <v>174756</v>
      </c>
      <c r="AD21" s="72"/>
    </row>
    <row r="22" spans="1:30" s="79" customFormat="1" ht="15" customHeight="1" thickTop="1" thickBot="1" x14ac:dyDescent="0.4">
      <c r="A22" s="2" t="s">
        <v>35</v>
      </c>
      <c r="B22" s="77">
        <f t="shared" ref="B22:I22" si="28">B21/B14</f>
        <v>0.44353004319268025</v>
      </c>
      <c r="C22" s="77">
        <f t="shared" si="28"/>
        <v>0.3737986646839852</v>
      </c>
      <c r="D22" s="77">
        <f t="shared" si="28"/>
        <v>0.29286165508528111</v>
      </c>
      <c r="E22" s="77">
        <f t="shared" si="28"/>
        <v>0.39425124509999915</v>
      </c>
      <c r="F22" s="77">
        <f>F21/F14</f>
        <v>0.37003549411544928</v>
      </c>
      <c r="G22" s="77">
        <f t="shared" si="28"/>
        <v>0.35351791584755421</v>
      </c>
      <c r="H22" s="77">
        <f t="shared" si="28"/>
        <v>0.27608782918421571</v>
      </c>
      <c r="I22" s="77">
        <f t="shared" si="28"/>
        <v>0.24313635746007681</v>
      </c>
      <c r="J22" s="77">
        <f t="shared" ref="J22:P22" si="29">J21/J14</f>
        <v>0.20985350129621325</v>
      </c>
      <c r="K22" s="77">
        <f t="shared" si="29"/>
        <v>0.20008202657365395</v>
      </c>
      <c r="L22" s="77">
        <f t="shared" si="29"/>
        <v>0.18524456275144438</v>
      </c>
      <c r="M22" s="77">
        <f t="shared" si="29"/>
        <v>0.21243621855438166</v>
      </c>
      <c r="N22" s="77">
        <f t="shared" si="29"/>
        <v>0.23235380590882707</v>
      </c>
      <c r="O22" s="77">
        <f t="shared" si="29"/>
        <v>0.22930255315706136</v>
      </c>
      <c r="P22" s="77">
        <f t="shared" si="29"/>
        <v>0.20147057165089713</v>
      </c>
      <c r="Q22" s="78"/>
      <c r="R22" s="77">
        <f>R21/R14</f>
        <v>0.36943364278766033</v>
      </c>
      <c r="S22" s="77">
        <f t="shared" ref="S22:Y22" si="30">S21/S14</f>
        <v>0.37003549411544928</v>
      </c>
      <c r="T22" s="77">
        <f t="shared" si="30"/>
        <v>0.35939748428676682</v>
      </c>
      <c r="U22" s="77">
        <f t="shared" si="30"/>
        <v>0.32149095658552213</v>
      </c>
      <c r="V22" s="77">
        <f t="shared" si="30"/>
        <v>0.29888880981040761</v>
      </c>
      <c r="W22" s="77">
        <f t="shared" si="30"/>
        <v>0.20985350129621325</v>
      </c>
      <c r="X22" s="77">
        <f t="shared" si="30"/>
        <v>0.20489846698069017</v>
      </c>
      <c r="Y22" s="77">
        <f t="shared" si="30"/>
        <v>0.19838634911487241</v>
      </c>
      <c r="Z22" s="77">
        <f>Z21/Z14</f>
        <v>0.20170798882259358</v>
      </c>
      <c r="AA22" s="77">
        <f>AA21/AA14</f>
        <v>0.23235380590882707</v>
      </c>
      <c r="AB22" s="77">
        <f>AB21/AB14</f>
        <v>0.23084485547547057</v>
      </c>
      <c r="AC22" s="77">
        <f>AC21/AC14</f>
        <v>0.22096454826155235</v>
      </c>
      <c r="AD22" s="78"/>
    </row>
    <row r="23" spans="1:30" s="55" customFormat="1" ht="15" customHeight="1" thickTop="1" thickBot="1" x14ac:dyDescent="0.4">
      <c r="A23" s="1" t="s">
        <v>36</v>
      </c>
      <c r="B23" s="20">
        <f t="shared" ref="B23:P23" si="31">B24+B25+B26+B27</f>
        <v>304</v>
      </c>
      <c r="C23" s="20">
        <f t="shared" si="31"/>
        <v>-192</v>
      </c>
      <c r="D23" s="20">
        <f t="shared" si="31"/>
        <v>-467</v>
      </c>
      <c r="E23" s="20">
        <f t="shared" si="31"/>
        <v>-5545</v>
      </c>
      <c r="F23" s="20">
        <f t="shared" si="31"/>
        <v>636</v>
      </c>
      <c r="G23" s="20">
        <f t="shared" si="31"/>
        <v>-2027</v>
      </c>
      <c r="H23" s="20">
        <f t="shared" si="31"/>
        <v>-2148</v>
      </c>
      <c r="I23" s="20">
        <f t="shared" si="31"/>
        <v>-8806</v>
      </c>
      <c r="J23" s="20">
        <f>J24+J25+J26+J27</f>
        <v>-4460</v>
      </c>
      <c r="K23" s="20">
        <f t="shared" si="31"/>
        <v>-2865</v>
      </c>
      <c r="L23" s="20">
        <f t="shared" si="31"/>
        <v>-3454</v>
      </c>
      <c r="M23" s="20">
        <f t="shared" si="31"/>
        <v>-637</v>
      </c>
      <c r="N23" s="20">
        <f t="shared" si="31"/>
        <v>-2763</v>
      </c>
      <c r="O23" s="20">
        <f t="shared" si="31"/>
        <v>-2163</v>
      </c>
      <c r="P23" s="20">
        <f t="shared" si="31"/>
        <v>-5123</v>
      </c>
      <c r="Q23" s="72"/>
      <c r="R23" s="76">
        <f>SUM(R24:R27)</f>
        <v>-5900</v>
      </c>
      <c r="S23" s="76">
        <f>SUM(S24:S27)</f>
        <v>636</v>
      </c>
      <c r="T23" s="76">
        <f>SUM(T24:T27)</f>
        <v>-1391</v>
      </c>
      <c r="U23" s="76">
        <f>SUM(U24:U27)</f>
        <v>-3539</v>
      </c>
      <c r="V23" s="76">
        <f>SUM(V24:V27)</f>
        <v>-12345</v>
      </c>
      <c r="W23" s="76">
        <f>W24+W25</f>
        <v>-4460</v>
      </c>
      <c r="X23" s="76">
        <f>X24+X25</f>
        <v>-7325</v>
      </c>
      <c r="Y23" s="76">
        <f>Y24+Y25</f>
        <v>-10779</v>
      </c>
      <c r="Z23" s="76">
        <f>SUM(Z24:Z27)</f>
        <v>-11416</v>
      </c>
      <c r="AA23" s="76">
        <f>SUM(AA24:AA27)</f>
        <v>-9719</v>
      </c>
      <c r="AB23" s="76">
        <f>SUM(AB24:AB27)</f>
        <v>-4926</v>
      </c>
      <c r="AC23" s="76">
        <f>SUM(AC24:AC27)</f>
        <v>-10049</v>
      </c>
      <c r="AD23" s="72"/>
    </row>
    <row r="24" spans="1:30" ht="15" customHeight="1" thickTop="1" thickBot="1" x14ac:dyDescent="0.4">
      <c r="A24" s="2" t="s">
        <v>153</v>
      </c>
      <c r="B24" s="23">
        <v>-1177</v>
      </c>
      <c r="C24" s="23">
        <v>-1291</v>
      </c>
      <c r="D24" s="23">
        <v>-1799</v>
      </c>
      <c r="E24" s="23">
        <v>-6516</v>
      </c>
      <c r="F24" s="23">
        <v>-2119</v>
      </c>
      <c r="G24" s="23">
        <v>-9739</v>
      </c>
      <c r="H24" s="23">
        <v>-8149</v>
      </c>
      <c r="I24" s="23">
        <v>-4187</v>
      </c>
      <c r="J24" s="23">
        <v>-6133</v>
      </c>
      <c r="K24" s="23">
        <v>-6473</v>
      </c>
      <c r="L24" s="23">
        <v>-6274</v>
      </c>
      <c r="M24" s="23">
        <v>-3569</v>
      </c>
      <c r="N24" s="23">
        <v>-5351</v>
      </c>
      <c r="O24" s="23">
        <v>-5163</v>
      </c>
      <c r="P24" s="23">
        <v>-7352</v>
      </c>
      <c r="Q24" s="72"/>
      <c r="R24" s="73">
        <f>SUM(B24:E24)</f>
        <v>-10783</v>
      </c>
      <c r="S24" s="73">
        <f>F24</f>
        <v>-2119</v>
      </c>
      <c r="T24" s="73">
        <f>SUM(F24:G24)</f>
        <v>-11858</v>
      </c>
      <c r="U24" s="73">
        <f>SUM(F24:H24)</f>
        <v>-20007</v>
      </c>
      <c r="V24" s="73">
        <f>SUM(F24:I24)</f>
        <v>-24194</v>
      </c>
      <c r="W24" s="73">
        <f>J24</f>
        <v>-6133</v>
      </c>
      <c r="X24" s="73">
        <f>SUM(J24:K24)</f>
        <v>-12606</v>
      </c>
      <c r="Y24" s="73">
        <f>SUM(J24:L24)</f>
        <v>-18880</v>
      </c>
      <c r="Z24" s="73">
        <f t="shared" ref="Z24:AA27" si="32">SUM(J24:M24)</f>
        <v>-22449</v>
      </c>
      <c r="AA24" s="73">
        <f t="shared" si="32"/>
        <v>-21667</v>
      </c>
      <c r="AB24" s="23">
        <f>SUM(N24:O24)</f>
        <v>-10514</v>
      </c>
      <c r="AC24" s="23">
        <f>SUM(N24:P24)</f>
        <v>-17866</v>
      </c>
      <c r="AD24" s="72"/>
    </row>
    <row r="25" spans="1:30" ht="15" customHeight="1" thickTop="1" thickBot="1" x14ac:dyDescent="0.4">
      <c r="A25" s="80" t="s">
        <v>37</v>
      </c>
      <c r="B25" s="23">
        <v>1481</v>
      </c>
      <c r="C25" s="23">
        <v>1099</v>
      </c>
      <c r="D25" s="23">
        <v>1332</v>
      </c>
      <c r="E25" s="23">
        <v>971</v>
      </c>
      <c r="F25" s="23">
        <v>2755</v>
      </c>
      <c r="G25" s="23">
        <v>7712</v>
      </c>
      <c r="H25" s="23">
        <v>6001</v>
      </c>
      <c r="I25" s="23">
        <v>-4619</v>
      </c>
      <c r="J25" s="23">
        <v>1673</v>
      </c>
      <c r="K25" s="23">
        <v>3608</v>
      </c>
      <c r="L25" s="23">
        <v>2820</v>
      </c>
      <c r="M25" s="23">
        <v>2932</v>
      </c>
      <c r="N25" s="23">
        <v>2588</v>
      </c>
      <c r="O25" s="23">
        <v>3000</v>
      </c>
      <c r="P25" s="23">
        <v>2229</v>
      </c>
      <c r="Q25" s="72"/>
      <c r="R25" s="73">
        <f>SUM(B25:E25)</f>
        <v>4883</v>
      </c>
      <c r="S25" s="73">
        <f>F25</f>
        <v>2755</v>
      </c>
      <c r="T25" s="73">
        <f>SUM(F25:G25)</f>
        <v>10467</v>
      </c>
      <c r="U25" s="73">
        <f>SUM(F25:H25)</f>
        <v>16468</v>
      </c>
      <c r="V25" s="73">
        <f>SUM(F25:I25)</f>
        <v>11849</v>
      </c>
      <c r="W25" s="73">
        <f>J25</f>
        <v>1673</v>
      </c>
      <c r="X25" s="73">
        <f>SUM(J25:K25)</f>
        <v>5281</v>
      </c>
      <c r="Y25" s="73">
        <f>SUM(J25:L25)</f>
        <v>8101</v>
      </c>
      <c r="Z25" s="73">
        <f t="shared" si="32"/>
        <v>11033</v>
      </c>
      <c r="AA25" s="73">
        <f t="shared" si="32"/>
        <v>11948</v>
      </c>
      <c r="AB25" s="23">
        <f>SUM(N25:O25)</f>
        <v>5588</v>
      </c>
      <c r="AC25" s="23">
        <f>SUM(N25:P25)</f>
        <v>7817</v>
      </c>
      <c r="AD25" s="72"/>
    </row>
    <row r="26" spans="1:30" ht="15" hidden="1" customHeight="1" thickTop="1" thickBot="1" x14ac:dyDescent="0.4">
      <c r="A26" s="80"/>
      <c r="B26" s="81"/>
      <c r="C26" s="20"/>
      <c r="D26" s="82"/>
      <c r="E26" s="23"/>
      <c r="F26" s="23"/>
      <c r="G26" s="23"/>
      <c r="H26" s="23"/>
      <c r="I26" s="82"/>
      <c r="J26" s="82"/>
      <c r="K26" s="82"/>
      <c r="L26" s="82"/>
      <c r="M26" s="82"/>
      <c r="N26" s="82"/>
      <c r="O26" s="82"/>
      <c r="P26" s="82"/>
      <c r="Q26" s="72"/>
      <c r="R26" s="73">
        <f>SUM(B26:E26)</f>
        <v>0</v>
      </c>
      <c r="S26" s="76">
        <f>F26</f>
        <v>0</v>
      </c>
      <c r="T26" s="76">
        <f>SUM(F26:G26)</f>
        <v>0</v>
      </c>
      <c r="U26" s="76">
        <f>SUM(F26:H26)</f>
        <v>0</v>
      </c>
      <c r="V26" s="76">
        <f>SUM(F26:I26)</f>
        <v>0</v>
      </c>
      <c r="W26" s="76">
        <f>J26</f>
        <v>0</v>
      </c>
      <c r="X26" s="76">
        <f>SUM(J26:K26)</f>
        <v>0</v>
      </c>
      <c r="Y26" s="76">
        <f>SUM(J26:L26)</f>
        <v>0</v>
      </c>
      <c r="Z26" s="76">
        <f t="shared" si="32"/>
        <v>0</v>
      </c>
      <c r="AA26" s="76">
        <f t="shared" si="32"/>
        <v>0</v>
      </c>
      <c r="AB26" s="23">
        <f>SUM(N26:O26)</f>
        <v>0</v>
      </c>
      <c r="AC26" s="23">
        <f>SUM(N26:P26)</f>
        <v>0</v>
      </c>
      <c r="AD26" s="72"/>
    </row>
    <row r="27" spans="1:30" s="55" customFormat="1" ht="15" hidden="1" customHeight="1" thickTop="1" thickBot="1" x14ac:dyDescent="0.4">
      <c r="A27" s="80"/>
      <c r="B27" s="30"/>
      <c r="C27" s="20"/>
      <c r="D27" s="20"/>
      <c r="E27" s="23"/>
      <c r="F27" s="23"/>
      <c r="G27" s="23"/>
      <c r="H27" s="23"/>
      <c r="I27" s="20"/>
      <c r="J27" s="20"/>
      <c r="K27" s="20"/>
      <c r="L27" s="20"/>
      <c r="M27" s="20"/>
      <c r="N27" s="20"/>
      <c r="O27" s="20"/>
      <c r="P27" s="20"/>
      <c r="Q27" s="72"/>
      <c r="R27" s="73">
        <f>SUM(B27:E27)</f>
        <v>0</v>
      </c>
      <c r="S27" s="76">
        <f>F27</f>
        <v>0</v>
      </c>
      <c r="T27" s="76">
        <f>SUM(F27:G27)</f>
        <v>0</v>
      </c>
      <c r="U27" s="76">
        <f>SUM(F27:H27)</f>
        <v>0</v>
      </c>
      <c r="V27" s="76">
        <f>SUM(F27:I27)</f>
        <v>0</v>
      </c>
      <c r="W27" s="76">
        <f>J27</f>
        <v>0</v>
      </c>
      <c r="X27" s="76">
        <f>SUM(J27:K27)</f>
        <v>0</v>
      </c>
      <c r="Y27" s="76">
        <f>SUM(J27:L27)</f>
        <v>0</v>
      </c>
      <c r="Z27" s="76">
        <f t="shared" si="32"/>
        <v>0</v>
      </c>
      <c r="AA27" s="76">
        <f t="shared" si="32"/>
        <v>0</v>
      </c>
      <c r="AB27" s="23">
        <f>SUM(N27:O27)</f>
        <v>0</v>
      </c>
      <c r="AC27" s="23">
        <f>SUM(N27:P27)</f>
        <v>0</v>
      </c>
      <c r="AD27" s="72"/>
    </row>
    <row r="28" spans="1:30" ht="15" customHeight="1" thickTop="1" thickBot="1" x14ac:dyDescent="0.4">
      <c r="A28" s="1" t="s">
        <v>157</v>
      </c>
      <c r="B28" s="20">
        <f t="shared" ref="B28:H28" si="33">B21+B23</f>
        <v>35012</v>
      </c>
      <c r="C28" s="20">
        <f t="shared" si="33"/>
        <v>37263</v>
      </c>
      <c r="D28" s="20">
        <f t="shared" si="33"/>
        <v>34303</v>
      </c>
      <c r="E28" s="20">
        <f t="shared" si="33"/>
        <v>39814</v>
      </c>
      <c r="F28" s="20">
        <f t="shared" si="33"/>
        <v>50156</v>
      </c>
      <c r="G28" s="20">
        <f t="shared" si="33"/>
        <v>83571</v>
      </c>
      <c r="H28" s="20">
        <f t="shared" si="33"/>
        <v>84511</v>
      </c>
      <c r="I28" s="20">
        <f>I21+I23</f>
        <v>59190</v>
      </c>
      <c r="J28" s="20">
        <f t="shared" ref="J28:P28" si="34">J21+J23</f>
        <v>50747</v>
      </c>
      <c r="K28" s="20">
        <f t="shared" si="34"/>
        <v>51286</v>
      </c>
      <c r="L28" s="20">
        <f t="shared" si="34"/>
        <v>45538</v>
      </c>
      <c r="M28" s="20">
        <f t="shared" si="34"/>
        <v>51863</v>
      </c>
      <c r="N28" s="20">
        <f t="shared" si="34"/>
        <v>58880</v>
      </c>
      <c r="O28" s="20">
        <f>O21+O23</f>
        <v>57355</v>
      </c>
      <c r="P28" s="20">
        <f t="shared" si="34"/>
        <v>48472</v>
      </c>
      <c r="Q28" s="72"/>
      <c r="R28" s="20">
        <f t="shared" ref="R28:AC28" si="35">R21+R23</f>
        <v>146392</v>
      </c>
      <c r="S28" s="20">
        <f t="shared" si="35"/>
        <v>50156</v>
      </c>
      <c r="T28" s="20">
        <f t="shared" si="35"/>
        <v>133727</v>
      </c>
      <c r="U28" s="20">
        <f t="shared" si="35"/>
        <v>218238</v>
      </c>
      <c r="V28" s="20">
        <f t="shared" si="35"/>
        <v>277428</v>
      </c>
      <c r="W28" s="20">
        <f t="shared" si="35"/>
        <v>50747</v>
      </c>
      <c r="X28" s="20">
        <f t="shared" si="35"/>
        <v>102033</v>
      </c>
      <c r="Y28" s="20">
        <f t="shared" si="35"/>
        <v>147571</v>
      </c>
      <c r="Z28" s="20">
        <f t="shared" si="35"/>
        <v>199434</v>
      </c>
      <c r="AA28" s="20">
        <f t="shared" si="35"/>
        <v>51924</v>
      </c>
      <c r="AB28" s="20">
        <f t="shared" si="35"/>
        <v>116235</v>
      </c>
      <c r="AC28" s="20">
        <f t="shared" si="35"/>
        <v>164707</v>
      </c>
      <c r="AD28" s="72"/>
    </row>
    <row r="29" spans="1:30" s="79" customFormat="1" ht="15" customHeight="1" thickTop="1" thickBot="1" x14ac:dyDescent="0.4">
      <c r="A29" s="2" t="s">
        <v>41</v>
      </c>
      <c r="B29" s="77">
        <f t="shared" ref="B29:I29" si="36">B28/B14</f>
        <v>0.44741482863495796</v>
      </c>
      <c r="C29" s="77">
        <f t="shared" si="36"/>
        <v>0.37188251614255347</v>
      </c>
      <c r="D29" s="77">
        <f t="shared" si="36"/>
        <v>0.28892819540955988</v>
      </c>
      <c r="E29" s="77">
        <f t="shared" si="36"/>
        <v>0.34605522768163682</v>
      </c>
      <c r="F29" s="77">
        <f t="shared" si="36"/>
        <v>0.37478796936297404</v>
      </c>
      <c r="G29" s="77">
        <f t="shared" si="36"/>
        <v>0.34514644904432296</v>
      </c>
      <c r="H29" s="77">
        <f t="shared" si="36"/>
        <v>0.26924449315347804</v>
      </c>
      <c r="I29" s="77">
        <f t="shared" si="36"/>
        <v>0.21164834693308351</v>
      </c>
      <c r="J29" s="77">
        <f t="shared" ref="J29:P29" si="37">J28/J14</f>
        <v>0.19290009655078039</v>
      </c>
      <c r="K29" s="77">
        <f t="shared" si="37"/>
        <v>0.18949616470344807</v>
      </c>
      <c r="L29" s="77">
        <f t="shared" si="37"/>
        <v>0.17218457908587675</v>
      </c>
      <c r="M29" s="77">
        <f t="shared" si="37"/>
        <v>0.2098586591025885</v>
      </c>
      <c r="N29" s="77">
        <f t="shared" si="37"/>
        <v>0.22193910244329018</v>
      </c>
      <c r="O29" s="77">
        <f t="shared" si="37"/>
        <v>0.22096925192921896</v>
      </c>
      <c r="P29" s="77">
        <f t="shared" si="37"/>
        <v>0.18221254872772247</v>
      </c>
      <c r="Q29" s="78"/>
      <c r="R29" s="77">
        <f>R28/R14</f>
        <v>0.35512127908866631</v>
      </c>
      <c r="S29" s="77">
        <f t="shared" ref="S29:Z29" si="38">S28/S14</f>
        <v>0.37478796936297404</v>
      </c>
      <c r="T29" s="77">
        <f t="shared" si="38"/>
        <v>0.3556975930758039</v>
      </c>
      <c r="U29" s="77">
        <f t="shared" si="38"/>
        <v>0.3163607740356808</v>
      </c>
      <c r="V29" s="77">
        <f t="shared" si="38"/>
        <v>0.28615545522903019</v>
      </c>
      <c r="W29" s="77">
        <f t="shared" si="38"/>
        <v>0.19290009655078039</v>
      </c>
      <c r="X29" s="77">
        <f t="shared" si="38"/>
        <v>0.19117399075916494</v>
      </c>
      <c r="Y29" s="77">
        <f t="shared" si="38"/>
        <v>0.18488204562823388</v>
      </c>
      <c r="Z29" s="77">
        <f t="shared" si="38"/>
        <v>0.19078696249867266</v>
      </c>
      <c r="AA29" s="77">
        <f>AA28/AA14</f>
        <v>0.19571953049024116</v>
      </c>
      <c r="AB29" s="77">
        <f>AB28/AB14</f>
        <v>0.22145947768829344</v>
      </c>
      <c r="AC29" s="77">
        <f>AC28/AC14</f>
        <v>0.20825841659522706</v>
      </c>
      <c r="AD29" s="78"/>
    </row>
    <row r="30" spans="1:30" ht="15" customHeight="1" thickTop="1" thickBot="1" x14ac:dyDescent="0.4">
      <c r="A30" s="1" t="s">
        <v>39</v>
      </c>
      <c r="B30" s="83">
        <f t="shared" ref="B30:H30" si="39">B28-B76-B90</f>
        <v>48362</v>
      </c>
      <c r="C30" s="83">
        <f t="shared" si="39"/>
        <v>55635</v>
      </c>
      <c r="D30" s="83">
        <f t="shared" si="39"/>
        <v>57089</v>
      </c>
      <c r="E30" s="83">
        <f t="shared" si="39"/>
        <v>61292</v>
      </c>
      <c r="F30" s="83">
        <f t="shared" si="39"/>
        <v>75532</v>
      </c>
      <c r="G30" s="83">
        <f t="shared" si="39"/>
        <v>119645</v>
      </c>
      <c r="H30" s="84">
        <f t="shared" si="39"/>
        <v>123700</v>
      </c>
      <c r="I30" s="83">
        <f t="shared" ref="I30:P30" si="40">I28-I76-I90</f>
        <v>112245</v>
      </c>
      <c r="J30" s="83">
        <f t="shared" si="40"/>
        <v>117874</v>
      </c>
      <c r="K30" s="83">
        <f t="shared" si="40"/>
        <v>112030</v>
      </c>
      <c r="L30" s="83">
        <f t="shared" si="40"/>
        <v>104409</v>
      </c>
      <c r="M30" s="83">
        <f t="shared" si="40"/>
        <v>109777</v>
      </c>
      <c r="N30" s="83">
        <f t="shared" si="40"/>
        <v>122033</v>
      </c>
      <c r="O30" s="83">
        <f t="shared" si="40"/>
        <v>128356</v>
      </c>
      <c r="P30" s="83">
        <f t="shared" si="40"/>
        <v>127032</v>
      </c>
      <c r="Q30" s="72"/>
      <c r="R30" s="83">
        <f>R28-R76-R90</f>
        <v>222378</v>
      </c>
      <c r="S30" s="83">
        <f t="shared" ref="S30:Z30" si="41">S28-S76-S90</f>
        <v>75532</v>
      </c>
      <c r="T30" s="83">
        <f t="shared" si="41"/>
        <v>195177</v>
      </c>
      <c r="U30" s="83">
        <f t="shared" si="41"/>
        <v>318877</v>
      </c>
      <c r="V30" s="83">
        <f t="shared" si="41"/>
        <v>431122</v>
      </c>
      <c r="W30" s="83">
        <f t="shared" si="41"/>
        <v>117874</v>
      </c>
      <c r="X30" s="83">
        <f t="shared" si="41"/>
        <v>229904</v>
      </c>
      <c r="Y30" s="83">
        <f t="shared" si="41"/>
        <v>334313</v>
      </c>
      <c r="Z30" s="83">
        <f t="shared" si="41"/>
        <v>444090</v>
      </c>
      <c r="AA30" s="83">
        <f>AA28-AA76-AA90</f>
        <v>115077</v>
      </c>
      <c r="AB30" s="83">
        <f>AB28-AB76-AB90</f>
        <v>250389</v>
      </c>
      <c r="AC30" s="83">
        <f>AC28-AC76-AC90</f>
        <v>377421</v>
      </c>
      <c r="AD30" s="72"/>
    </row>
    <row r="31" spans="1:30" s="85" customFormat="1" ht="12.5" thickTop="1" thickBot="1" x14ac:dyDescent="0.4">
      <c r="A31" s="2" t="s">
        <v>40</v>
      </c>
      <c r="B31" s="77">
        <f t="shared" ref="B31:I31" si="42">B30/B14</f>
        <v>0.61801313670866664</v>
      </c>
      <c r="C31" s="77">
        <f t="shared" si="42"/>
        <v>0.55523397970080135</v>
      </c>
      <c r="D31" s="77">
        <f t="shared" si="42"/>
        <v>0.48085070541166564</v>
      </c>
      <c r="E31" s="77">
        <f t="shared" si="42"/>
        <v>0.53273765547452867</v>
      </c>
      <c r="F31" s="77">
        <f>F30/F14</f>
        <v>0.56440874276106856</v>
      </c>
      <c r="G31" s="77">
        <f t="shared" si="42"/>
        <v>0.49413130028249053</v>
      </c>
      <c r="H31" s="77">
        <f t="shared" si="42"/>
        <v>0.39409714478689445</v>
      </c>
      <c r="I31" s="77">
        <f t="shared" si="42"/>
        <v>0.40135949825146067</v>
      </c>
      <c r="J31" s="77">
        <f t="shared" ref="J31:P31" si="43">J30/J14</f>
        <v>0.44806404281685003</v>
      </c>
      <c r="K31" s="77">
        <f t="shared" si="43"/>
        <v>0.41393860569604352</v>
      </c>
      <c r="L31" s="77">
        <f t="shared" si="43"/>
        <v>0.39478281254726399</v>
      </c>
      <c r="M31" s="77">
        <f t="shared" si="43"/>
        <v>0.44420210979513058</v>
      </c>
      <c r="N31" s="77">
        <f t="shared" si="43"/>
        <v>0.45998462106762961</v>
      </c>
      <c r="O31" s="77">
        <f t="shared" si="43"/>
        <v>0.49451188737907464</v>
      </c>
      <c r="P31" s="77">
        <f t="shared" si="43"/>
        <v>0.47752980050297161</v>
      </c>
      <c r="Q31" s="78"/>
      <c r="R31" s="77">
        <f>R30/R14</f>
        <v>0.53944996858557459</v>
      </c>
      <c r="S31" s="77">
        <f t="shared" ref="S31:Z31" si="44">S30/S14</f>
        <v>0.56440874276106856</v>
      </c>
      <c r="T31" s="77">
        <f t="shared" si="44"/>
        <v>0.51914713650763256</v>
      </c>
      <c r="U31" s="77">
        <f t="shared" si="44"/>
        <v>0.4622484376789367</v>
      </c>
      <c r="V31" s="77">
        <f t="shared" si="44"/>
        <v>0.44468443044411504</v>
      </c>
      <c r="W31" s="77">
        <f t="shared" si="44"/>
        <v>0.44806404281685003</v>
      </c>
      <c r="X31" s="77">
        <f t="shared" si="44"/>
        <v>0.43075931484416863</v>
      </c>
      <c r="Y31" s="77">
        <f t="shared" si="44"/>
        <v>0.41883887295004951</v>
      </c>
      <c r="Z31" s="77">
        <f t="shared" si="44"/>
        <v>0.42483519448055768</v>
      </c>
      <c r="AA31" s="77">
        <f>AA30/AA14</f>
        <v>0.43376504911458058</v>
      </c>
      <c r="AB31" s="77">
        <f>AB30/AB14</f>
        <v>0.47705955313712828</v>
      </c>
      <c r="AC31" s="77">
        <f>AC30/AC14</f>
        <v>0.47721772511057331</v>
      </c>
      <c r="AD31" s="78"/>
    </row>
    <row r="32" spans="1:30" ht="15" customHeight="1" thickTop="1" thickBot="1" x14ac:dyDescent="0.4">
      <c r="A32" s="1" t="s">
        <v>219</v>
      </c>
      <c r="B32" s="83">
        <f t="shared" ref="B32:L32" si="45">B30-B19</f>
        <v>41419</v>
      </c>
      <c r="C32" s="83">
        <f t="shared" si="45"/>
        <v>43933</v>
      </c>
      <c r="D32" s="83">
        <f t="shared" si="45"/>
        <v>42244</v>
      </c>
      <c r="E32" s="83">
        <f t="shared" si="45"/>
        <v>54073</v>
      </c>
      <c r="F32" s="83">
        <f t="shared" si="45"/>
        <v>64923</v>
      </c>
      <c r="G32" s="83">
        <f t="shared" si="45"/>
        <v>101156</v>
      </c>
      <c r="H32" s="84">
        <f t="shared" si="45"/>
        <v>109276</v>
      </c>
      <c r="I32" s="83">
        <f t="shared" si="45"/>
        <v>114658</v>
      </c>
      <c r="J32" s="83">
        <f t="shared" si="45"/>
        <v>115901</v>
      </c>
      <c r="K32" s="83">
        <f t="shared" si="45"/>
        <v>107912</v>
      </c>
      <c r="L32" s="83">
        <f t="shared" si="45"/>
        <v>107940</v>
      </c>
      <c r="M32" s="83">
        <f>M30-M19</f>
        <v>108592</v>
      </c>
      <c r="N32" s="83">
        <f>N30-N19</f>
        <v>110121</v>
      </c>
      <c r="O32" s="83">
        <f>O30-O19</f>
        <v>111891</v>
      </c>
      <c r="P32" s="83">
        <f>P30-P19</f>
        <v>111383</v>
      </c>
      <c r="Q32" s="72"/>
      <c r="R32" s="83">
        <f t="shared" ref="R32:Z32" si="46">R30-R19</f>
        <v>181669</v>
      </c>
      <c r="S32" s="83">
        <f t="shared" si="46"/>
        <v>64923</v>
      </c>
      <c r="T32" s="83">
        <f t="shared" si="46"/>
        <v>166079</v>
      </c>
      <c r="U32" s="83">
        <f t="shared" si="46"/>
        <v>275355</v>
      </c>
      <c r="V32" s="83">
        <f t="shared" si="46"/>
        <v>390013</v>
      </c>
      <c r="W32" s="83">
        <f t="shared" si="46"/>
        <v>115901</v>
      </c>
      <c r="X32" s="83">
        <f t="shared" si="46"/>
        <v>223813</v>
      </c>
      <c r="Y32" s="83">
        <f t="shared" si="46"/>
        <v>331753</v>
      </c>
      <c r="Z32" s="83">
        <f t="shared" si="46"/>
        <v>440345</v>
      </c>
      <c r="AA32" s="83">
        <f>AA30-AA19</f>
        <v>103165</v>
      </c>
      <c r="AB32" s="83">
        <f>AB30-AB19</f>
        <v>222012</v>
      </c>
      <c r="AC32" s="83">
        <f>AC30-AC19</f>
        <v>333395</v>
      </c>
      <c r="AD32" s="72"/>
    </row>
    <row r="33" spans="1:30" s="85" customFormat="1" ht="12.5" thickTop="1" thickBot="1" x14ac:dyDescent="0.4">
      <c r="A33" s="2" t="s">
        <v>220</v>
      </c>
      <c r="B33" s="77">
        <f t="shared" ref="B33:P33" si="47">B32/(B11+B13)</f>
        <v>0.74760838958882347</v>
      </c>
      <c r="C33" s="77">
        <f t="shared" si="47"/>
        <v>0.67392238073324129</v>
      </c>
      <c r="D33" s="77">
        <f t="shared" si="47"/>
        <v>0.60309800842315653</v>
      </c>
      <c r="E33" s="77">
        <f t="shared" si="47"/>
        <v>0.68260199959604118</v>
      </c>
      <c r="F33" s="77">
        <f t="shared" si="47"/>
        <v>0.73161743990804495</v>
      </c>
      <c r="G33" s="77">
        <f t="shared" si="47"/>
        <v>0.66507994950557547</v>
      </c>
      <c r="H33" s="77">
        <f t="shared" si="47"/>
        <v>0.68049544472328949</v>
      </c>
      <c r="I33" s="77">
        <f t="shared" si="47"/>
        <v>0.70591349853778662</v>
      </c>
      <c r="J33" s="77">
        <f t="shared" si="47"/>
        <v>0.71337301269780695</v>
      </c>
      <c r="K33" s="77">
        <f t="shared" si="47"/>
        <v>0.67740943245805108</v>
      </c>
      <c r="L33" s="77">
        <f>L32/(L11+L13)</f>
        <v>0.68930724430366808</v>
      </c>
      <c r="M33" s="77">
        <f t="shared" si="47"/>
        <v>0.70592671082825731</v>
      </c>
      <c r="N33" s="77">
        <f t="shared" si="47"/>
        <v>0.72829422502050212</v>
      </c>
      <c r="O33" s="77">
        <f t="shared" si="47"/>
        <v>0.72454655537496193</v>
      </c>
      <c r="P33" s="77">
        <f t="shared" si="47"/>
        <v>0.75072623966245866</v>
      </c>
      <c r="Q33" s="78"/>
      <c r="R33" s="77">
        <f t="shared" ref="R33:AC33" si="48">R32/(R11+R13)</f>
        <v>0.67321467613849018</v>
      </c>
      <c r="S33" s="77">
        <f t="shared" si="48"/>
        <v>0.73161743990804495</v>
      </c>
      <c r="T33" s="77">
        <f t="shared" si="48"/>
        <v>0.68959661178815368</v>
      </c>
      <c r="U33" s="77">
        <f t="shared" si="48"/>
        <v>0.68595578673602076</v>
      </c>
      <c r="V33" s="77">
        <f t="shared" si="48"/>
        <v>0.69170496042338026</v>
      </c>
      <c r="W33" s="77">
        <f t="shared" si="48"/>
        <v>0.71337301269780695</v>
      </c>
      <c r="X33" s="77">
        <f t="shared" si="48"/>
        <v>0.69556826304503216</v>
      </c>
      <c r="Y33" s="77">
        <f t="shared" si="48"/>
        <v>0.69351871595151793</v>
      </c>
      <c r="Z33" s="77">
        <f t="shared" si="48"/>
        <v>0.69653791338377169</v>
      </c>
      <c r="AA33" s="77">
        <f t="shared" si="48"/>
        <v>0.68229015105420487</v>
      </c>
      <c r="AB33" s="77">
        <f t="shared" si="48"/>
        <v>0.7264006177343415</v>
      </c>
      <c r="AC33" s="77">
        <f t="shared" si="48"/>
        <v>0.73435022026431718</v>
      </c>
      <c r="AD33" s="78"/>
    </row>
    <row r="34" spans="1:30" ht="12.5" thickTop="1" thickBot="1" x14ac:dyDescent="0.4">
      <c r="A34" s="1" t="s">
        <v>158</v>
      </c>
      <c r="B34" s="20">
        <f t="shared" ref="B34:H34" si="49">B35+B36</f>
        <v>-8892</v>
      </c>
      <c r="C34" s="20">
        <f t="shared" si="49"/>
        <v>-10493</v>
      </c>
      <c r="D34" s="20">
        <f t="shared" si="49"/>
        <v>-12393</v>
      </c>
      <c r="E34" s="20">
        <f t="shared" si="49"/>
        <v>-13829</v>
      </c>
      <c r="F34" s="20">
        <f t="shared" si="49"/>
        <v>-19050</v>
      </c>
      <c r="G34" s="20">
        <f t="shared" si="49"/>
        <v>-44120</v>
      </c>
      <c r="H34" s="84">
        <f t="shared" si="49"/>
        <v>-63204</v>
      </c>
      <c r="I34" s="20">
        <f t="shared" ref="I34:P34" si="50">I35+I36</f>
        <v>-42536</v>
      </c>
      <c r="J34" s="20">
        <f t="shared" si="50"/>
        <v>-44779</v>
      </c>
      <c r="K34" s="20">
        <f t="shared" si="50"/>
        <v>-42489</v>
      </c>
      <c r="L34" s="20">
        <f t="shared" si="50"/>
        <v>-41232</v>
      </c>
      <c r="M34" s="20">
        <f t="shared" si="50"/>
        <v>-39940</v>
      </c>
      <c r="N34" s="20">
        <f t="shared" si="50"/>
        <v>-40577</v>
      </c>
      <c r="O34" s="20">
        <f t="shared" si="50"/>
        <v>-45614</v>
      </c>
      <c r="P34" s="20">
        <f t="shared" si="50"/>
        <v>-48321</v>
      </c>
      <c r="Q34" s="72"/>
      <c r="R34" s="76">
        <f t="shared" ref="R34:AC34" si="51">SUM(R35:R36)</f>
        <v>-45607</v>
      </c>
      <c r="S34" s="76">
        <f t="shared" si="51"/>
        <v>-19050</v>
      </c>
      <c r="T34" s="76">
        <f t="shared" si="51"/>
        <v>-63170</v>
      </c>
      <c r="U34" s="76">
        <f t="shared" si="51"/>
        <v>-126374</v>
      </c>
      <c r="V34" s="76">
        <f t="shared" si="51"/>
        <v>-168910</v>
      </c>
      <c r="W34" s="76">
        <f t="shared" si="51"/>
        <v>-44779</v>
      </c>
      <c r="X34" s="76">
        <f t="shared" si="51"/>
        <v>-87268</v>
      </c>
      <c r="Y34" s="76">
        <f t="shared" si="51"/>
        <v>-128500</v>
      </c>
      <c r="Z34" s="76">
        <f t="shared" si="51"/>
        <v>-168440</v>
      </c>
      <c r="AA34" s="76">
        <f t="shared" si="51"/>
        <v>-164238</v>
      </c>
      <c r="AB34" s="76">
        <f t="shared" si="51"/>
        <v>-86191</v>
      </c>
      <c r="AC34" s="76">
        <f t="shared" si="51"/>
        <v>-134512</v>
      </c>
      <c r="AD34" s="72"/>
    </row>
    <row r="35" spans="1:30" ht="12.5" thickTop="1" thickBot="1" x14ac:dyDescent="0.4">
      <c r="A35" s="2" t="s">
        <v>159</v>
      </c>
      <c r="B35" s="23">
        <v>-23128</v>
      </c>
      <c r="C35" s="23">
        <v>7838</v>
      </c>
      <c r="D35" s="23">
        <v>10150</v>
      </c>
      <c r="E35" s="23">
        <v>49959</v>
      </c>
      <c r="F35" s="23">
        <v>8551</v>
      </c>
      <c r="G35" s="23">
        <v>16551</v>
      </c>
      <c r="H35" s="23">
        <v>16019</v>
      </c>
      <c r="I35" s="23">
        <v>22463</v>
      </c>
      <c r="J35" s="23">
        <v>7244</v>
      </c>
      <c r="K35" s="23">
        <v>18610</v>
      </c>
      <c r="L35" s="23">
        <v>23630</v>
      </c>
      <c r="M35" s="23">
        <v>21758</v>
      </c>
      <c r="N35" s="23">
        <v>21963</v>
      </c>
      <c r="O35" s="23">
        <v>14633</v>
      </c>
      <c r="P35" s="23">
        <v>12345</v>
      </c>
      <c r="Q35" s="72"/>
      <c r="R35" s="73">
        <f>SUM(B35:E35)</f>
        <v>44819</v>
      </c>
      <c r="S35" s="73">
        <f>F35</f>
        <v>8551</v>
      </c>
      <c r="T35" s="73">
        <f>SUM(F35:G35)</f>
        <v>25102</v>
      </c>
      <c r="U35" s="73">
        <f>SUM(F35:H35)</f>
        <v>41121</v>
      </c>
      <c r="V35" s="73">
        <f>SUM(F35:I35)</f>
        <v>63584</v>
      </c>
      <c r="W35" s="73">
        <f>J35</f>
        <v>7244</v>
      </c>
      <c r="X35" s="73">
        <f>SUM(J35:K35)</f>
        <v>25854</v>
      </c>
      <c r="Y35" s="73">
        <f>SUM(J35:L35)</f>
        <v>49484</v>
      </c>
      <c r="Z35" s="73">
        <f>SUM(J35:M35)</f>
        <v>71242</v>
      </c>
      <c r="AA35" s="73">
        <f>SUM(K35:N35)</f>
        <v>85961</v>
      </c>
      <c r="AB35" s="23">
        <f>SUM(N35:O35)</f>
        <v>36596</v>
      </c>
      <c r="AC35" s="23">
        <f>SUM(N35:P35)</f>
        <v>48941</v>
      </c>
      <c r="AD35" s="72"/>
    </row>
    <row r="36" spans="1:30" ht="12.5" thickTop="1" thickBot="1" x14ac:dyDescent="0.4">
      <c r="A36" s="2" t="s">
        <v>160</v>
      </c>
      <c r="B36" s="23">
        <v>14236</v>
      </c>
      <c r="C36" s="23">
        <v>-18331</v>
      </c>
      <c r="D36" s="23">
        <v>-22543</v>
      </c>
      <c r="E36" s="86">
        <v>-63788</v>
      </c>
      <c r="F36" s="23">
        <v>-27601</v>
      </c>
      <c r="G36" s="23">
        <v>-60671</v>
      </c>
      <c r="H36" s="23">
        <v>-79223</v>
      </c>
      <c r="I36" s="86">
        <v>-64999</v>
      </c>
      <c r="J36" s="86">
        <v>-52023</v>
      </c>
      <c r="K36" s="86">
        <v>-61099</v>
      </c>
      <c r="L36" s="86">
        <v>-64862</v>
      </c>
      <c r="M36" s="86">
        <v>-61698</v>
      </c>
      <c r="N36" s="86">
        <v>-62540</v>
      </c>
      <c r="O36" s="86">
        <v>-60247</v>
      </c>
      <c r="P36" s="86">
        <v>-60666</v>
      </c>
      <c r="Q36" s="72"/>
      <c r="R36" s="73">
        <f>SUM(B36:E36)</f>
        <v>-90426</v>
      </c>
      <c r="S36" s="73">
        <f>F36</f>
        <v>-27601</v>
      </c>
      <c r="T36" s="73">
        <f>SUM(F36:G36)</f>
        <v>-88272</v>
      </c>
      <c r="U36" s="73">
        <f>SUM(F36:H36)</f>
        <v>-167495</v>
      </c>
      <c r="V36" s="73">
        <f>SUM(F36:I36)</f>
        <v>-232494</v>
      </c>
      <c r="W36" s="73">
        <f>J36</f>
        <v>-52023</v>
      </c>
      <c r="X36" s="73">
        <f>SUM(J36:K36)</f>
        <v>-113122</v>
      </c>
      <c r="Y36" s="73">
        <f>SUM(J36:L36)</f>
        <v>-177984</v>
      </c>
      <c r="Z36" s="73">
        <f>SUM(J36:M36)</f>
        <v>-239682</v>
      </c>
      <c r="AA36" s="73">
        <f>SUM(K36:N36)</f>
        <v>-250199</v>
      </c>
      <c r="AB36" s="23">
        <f>SUM(N36:O36)</f>
        <v>-122787</v>
      </c>
      <c r="AC36" s="23">
        <f>SUM(N36:P36)</f>
        <v>-183453</v>
      </c>
      <c r="AD36" s="72"/>
    </row>
    <row r="37" spans="1:30" ht="12.5" thickTop="1" thickBot="1" x14ac:dyDescent="0.4">
      <c r="A37" s="1" t="s">
        <v>42</v>
      </c>
      <c r="B37" s="84">
        <f t="shared" ref="B37:I37" si="52">B28+B34</f>
        <v>26120</v>
      </c>
      <c r="C37" s="84">
        <f t="shared" si="52"/>
        <v>26770</v>
      </c>
      <c r="D37" s="84">
        <f t="shared" si="52"/>
        <v>21910</v>
      </c>
      <c r="E37" s="84">
        <f t="shared" si="52"/>
        <v>25985</v>
      </c>
      <c r="F37" s="84">
        <f t="shared" si="52"/>
        <v>31106</v>
      </c>
      <c r="G37" s="84">
        <f t="shared" si="52"/>
        <v>39451</v>
      </c>
      <c r="H37" s="84">
        <f t="shared" si="52"/>
        <v>21307</v>
      </c>
      <c r="I37" s="84">
        <f t="shared" si="52"/>
        <v>16654</v>
      </c>
      <c r="J37" s="84">
        <f t="shared" ref="J37:P37" si="53">J28+J34</f>
        <v>5968</v>
      </c>
      <c r="K37" s="84">
        <f t="shared" si="53"/>
        <v>8797</v>
      </c>
      <c r="L37" s="84">
        <f t="shared" si="53"/>
        <v>4306</v>
      </c>
      <c r="M37" s="84">
        <f t="shared" si="53"/>
        <v>11923</v>
      </c>
      <c r="N37" s="84">
        <f t="shared" si="53"/>
        <v>18303</v>
      </c>
      <c r="O37" s="84">
        <f t="shared" si="53"/>
        <v>11741</v>
      </c>
      <c r="P37" s="84">
        <f t="shared" si="53"/>
        <v>151</v>
      </c>
      <c r="Q37" s="72"/>
      <c r="R37" s="84">
        <f t="shared" ref="R37:AC37" si="54">R28+R34</f>
        <v>100785</v>
      </c>
      <c r="S37" s="84">
        <f t="shared" si="54"/>
        <v>31106</v>
      </c>
      <c r="T37" s="84">
        <f t="shared" si="54"/>
        <v>70557</v>
      </c>
      <c r="U37" s="84">
        <f t="shared" si="54"/>
        <v>91864</v>
      </c>
      <c r="V37" s="84">
        <f t="shared" si="54"/>
        <v>108518</v>
      </c>
      <c r="W37" s="84">
        <f t="shared" si="54"/>
        <v>5968</v>
      </c>
      <c r="X37" s="84">
        <f t="shared" si="54"/>
        <v>14765</v>
      </c>
      <c r="Y37" s="84">
        <f t="shared" si="54"/>
        <v>19071</v>
      </c>
      <c r="Z37" s="84">
        <f t="shared" si="54"/>
        <v>30994</v>
      </c>
      <c r="AA37" s="84">
        <f t="shared" si="54"/>
        <v>-112314</v>
      </c>
      <c r="AB37" s="84">
        <f t="shared" si="54"/>
        <v>30044</v>
      </c>
      <c r="AC37" s="84">
        <f t="shared" si="54"/>
        <v>30195</v>
      </c>
      <c r="AD37" s="72"/>
    </row>
    <row r="38" spans="1:30" ht="12.5" thickTop="1" thickBot="1" x14ac:dyDescent="0.4">
      <c r="A38" s="1" t="s">
        <v>161</v>
      </c>
      <c r="B38" s="20">
        <f t="shared" ref="B38:I38" si="55">B39+B40</f>
        <v>-8948</v>
      </c>
      <c r="C38" s="20">
        <f t="shared" si="55"/>
        <v>-8467</v>
      </c>
      <c r="D38" s="20">
        <f t="shared" si="55"/>
        <v>-7649</v>
      </c>
      <c r="E38" s="20">
        <f t="shared" si="55"/>
        <v>-8938</v>
      </c>
      <c r="F38" s="20">
        <f t="shared" si="55"/>
        <v>-10623</v>
      </c>
      <c r="G38" s="20">
        <f t="shared" si="55"/>
        <v>-15360</v>
      </c>
      <c r="H38" s="84">
        <f t="shared" si="55"/>
        <v>-7979</v>
      </c>
      <c r="I38" s="20">
        <f t="shared" si="55"/>
        <v>-10802</v>
      </c>
      <c r="J38" s="20">
        <f t="shared" ref="J38:P38" si="56">J39+J40</f>
        <v>-630</v>
      </c>
      <c r="K38" s="20">
        <f t="shared" si="56"/>
        <v>-1751</v>
      </c>
      <c r="L38" s="20">
        <f t="shared" si="56"/>
        <v>200</v>
      </c>
      <c r="M38" s="20">
        <f t="shared" si="56"/>
        <v>-3160</v>
      </c>
      <c r="N38" s="20">
        <f t="shared" si="56"/>
        <v>-4577</v>
      </c>
      <c r="O38" s="20">
        <f t="shared" si="56"/>
        <v>-2562</v>
      </c>
      <c r="P38" s="20">
        <f t="shared" si="56"/>
        <v>1644</v>
      </c>
      <c r="Q38" s="72"/>
      <c r="R38" s="76">
        <f t="shared" ref="R38:AC38" si="57">SUM(R39:R40)</f>
        <v>-34002</v>
      </c>
      <c r="S38" s="76">
        <f t="shared" si="57"/>
        <v>-10623</v>
      </c>
      <c r="T38" s="76">
        <f t="shared" si="57"/>
        <v>-25983</v>
      </c>
      <c r="U38" s="76">
        <f t="shared" si="57"/>
        <v>-33962</v>
      </c>
      <c r="V38" s="76">
        <f t="shared" si="57"/>
        <v>-44764</v>
      </c>
      <c r="W38" s="76">
        <f t="shared" si="57"/>
        <v>-630</v>
      </c>
      <c r="X38" s="76">
        <f t="shared" si="57"/>
        <v>-2381</v>
      </c>
      <c r="Y38" s="76">
        <f t="shared" si="57"/>
        <v>-2181</v>
      </c>
      <c r="Z38" s="76">
        <f t="shared" si="57"/>
        <v>-5341</v>
      </c>
      <c r="AA38" s="76">
        <f t="shared" si="57"/>
        <v>-9288</v>
      </c>
      <c r="AB38" s="76">
        <f t="shared" si="57"/>
        <v>-7139</v>
      </c>
      <c r="AC38" s="76">
        <f t="shared" si="57"/>
        <v>-5495</v>
      </c>
      <c r="AD38" s="72"/>
    </row>
    <row r="39" spans="1:30" ht="12.5" thickTop="1" thickBot="1" x14ac:dyDescent="0.4">
      <c r="A39" s="2" t="s">
        <v>162</v>
      </c>
      <c r="B39" s="23">
        <v>0</v>
      </c>
      <c r="C39" s="23">
        <v>242</v>
      </c>
      <c r="D39" s="23">
        <v>-1813</v>
      </c>
      <c r="E39" s="86">
        <v>2320</v>
      </c>
      <c r="F39" s="23">
        <v>0</v>
      </c>
      <c r="G39" s="23">
        <v>375</v>
      </c>
      <c r="H39" s="23">
        <v>919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72"/>
      <c r="R39" s="73">
        <f>SUM(B39:E39)</f>
        <v>749</v>
      </c>
      <c r="S39" s="73">
        <f>F39</f>
        <v>0</v>
      </c>
      <c r="T39" s="73">
        <f>SUM(F39:G39)</f>
        <v>375</v>
      </c>
      <c r="U39" s="73">
        <f>SUM(F39:H39)</f>
        <v>1294</v>
      </c>
      <c r="V39" s="73">
        <f>SUM(F39:I39)</f>
        <v>1294</v>
      </c>
      <c r="W39" s="73">
        <f>J39</f>
        <v>0</v>
      </c>
      <c r="X39" s="73">
        <f>SUM(J39:K39)</f>
        <v>0</v>
      </c>
      <c r="Y39" s="73">
        <f>SUM(J39:L39)</f>
        <v>0</v>
      </c>
      <c r="Z39" s="73">
        <f>SUM(J39:M39)</f>
        <v>0</v>
      </c>
      <c r="AA39" s="73">
        <f>SUM(K39:N39)</f>
        <v>0</v>
      </c>
      <c r="AB39" s="23">
        <f>SUM(N39:O39)</f>
        <v>0</v>
      </c>
      <c r="AC39" s="23">
        <f>SUM(N39:P39)</f>
        <v>0</v>
      </c>
      <c r="AD39" s="72"/>
    </row>
    <row r="40" spans="1:30" ht="12.5" thickTop="1" thickBot="1" x14ac:dyDescent="0.4">
      <c r="A40" s="2" t="s">
        <v>163</v>
      </c>
      <c r="B40" s="23">
        <v>-8948</v>
      </c>
      <c r="C40" s="23">
        <v>-8709</v>
      </c>
      <c r="D40" s="23">
        <v>-5836</v>
      </c>
      <c r="E40" s="23">
        <v>-11258</v>
      </c>
      <c r="F40" s="23">
        <v>-10623</v>
      </c>
      <c r="G40" s="23">
        <v>-15735</v>
      </c>
      <c r="H40" s="23">
        <v>-8898</v>
      </c>
      <c r="I40" s="23">
        <v>-10802</v>
      </c>
      <c r="J40" s="23">
        <v>-630</v>
      </c>
      <c r="K40" s="23">
        <v>-1751</v>
      </c>
      <c r="L40" s="23">
        <v>200</v>
      </c>
      <c r="M40" s="23">
        <v>-3160</v>
      </c>
      <c r="N40" s="23">
        <v>-4577</v>
      </c>
      <c r="O40" s="23">
        <v>-2562</v>
      </c>
      <c r="P40" s="23">
        <v>1644</v>
      </c>
      <c r="Q40" s="72"/>
      <c r="R40" s="73">
        <f>SUM(B40:E40)</f>
        <v>-34751</v>
      </c>
      <c r="S40" s="73">
        <f>F40</f>
        <v>-10623</v>
      </c>
      <c r="T40" s="73">
        <f>SUM(F40:G40)</f>
        <v>-26358</v>
      </c>
      <c r="U40" s="73">
        <f>SUM(F40:H40)</f>
        <v>-35256</v>
      </c>
      <c r="V40" s="73">
        <f>SUM(F40:I40)</f>
        <v>-46058</v>
      </c>
      <c r="W40" s="73">
        <f>J40</f>
        <v>-630</v>
      </c>
      <c r="X40" s="73">
        <f>SUM(J40:K40)</f>
        <v>-2381</v>
      </c>
      <c r="Y40" s="73">
        <f>SUM(J40:L40)</f>
        <v>-2181</v>
      </c>
      <c r="Z40" s="73">
        <f>SUM(J40:M40)</f>
        <v>-5341</v>
      </c>
      <c r="AA40" s="73">
        <f>SUM(K40:N40)</f>
        <v>-9288</v>
      </c>
      <c r="AB40" s="23">
        <f>SUM(N40:O40)</f>
        <v>-7139</v>
      </c>
      <c r="AC40" s="23">
        <f>SUM(N40:P40)</f>
        <v>-5495</v>
      </c>
      <c r="AD40" s="72"/>
    </row>
    <row r="41" spans="1:30" ht="12.5" thickTop="1" thickBot="1" x14ac:dyDescent="0.4">
      <c r="A41" s="1" t="s">
        <v>164</v>
      </c>
      <c r="B41" s="87">
        <f t="shared" ref="B41:I41" si="58">B37+B38</f>
        <v>17172</v>
      </c>
      <c r="C41" s="87">
        <f t="shared" si="58"/>
        <v>18303</v>
      </c>
      <c r="D41" s="87">
        <f t="shared" si="58"/>
        <v>14261</v>
      </c>
      <c r="E41" s="20">
        <f t="shared" si="58"/>
        <v>17047</v>
      </c>
      <c r="F41" s="87">
        <f t="shared" si="58"/>
        <v>20483</v>
      </c>
      <c r="G41" s="87">
        <f t="shared" si="58"/>
        <v>24091</v>
      </c>
      <c r="H41" s="87">
        <f t="shared" si="58"/>
        <v>13328</v>
      </c>
      <c r="I41" s="20">
        <f t="shared" si="58"/>
        <v>5852</v>
      </c>
      <c r="J41" s="20">
        <f t="shared" ref="J41:P41" si="59">J37+J38</f>
        <v>5338</v>
      </c>
      <c r="K41" s="20">
        <f t="shared" si="59"/>
        <v>7046</v>
      </c>
      <c r="L41" s="20">
        <f t="shared" si="59"/>
        <v>4506</v>
      </c>
      <c r="M41" s="20">
        <f t="shared" si="59"/>
        <v>8763</v>
      </c>
      <c r="N41" s="20">
        <f t="shared" si="59"/>
        <v>13726</v>
      </c>
      <c r="O41" s="20">
        <f t="shared" si="59"/>
        <v>9179</v>
      </c>
      <c r="P41" s="20">
        <f t="shared" si="59"/>
        <v>1795</v>
      </c>
      <c r="Q41" s="72"/>
      <c r="R41" s="20">
        <f t="shared" ref="R41:AC41" si="60">R37+R38</f>
        <v>66783</v>
      </c>
      <c r="S41" s="20">
        <f t="shared" si="60"/>
        <v>20483</v>
      </c>
      <c r="T41" s="20">
        <f t="shared" si="60"/>
        <v>44574</v>
      </c>
      <c r="U41" s="20">
        <f t="shared" si="60"/>
        <v>57902</v>
      </c>
      <c r="V41" s="20">
        <f t="shared" si="60"/>
        <v>63754</v>
      </c>
      <c r="W41" s="20">
        <f t="shared" si="60"/>
        <v>5338</v>
      </c>
      <c r="X41" s="20">
        <f t="shared" si="60"/>
        <v>12384</v>
      </c>
      <c r="Y41" s="20">
        <f t="shared" si="60"/>
        <v>16890</v>
      </c>
      <c r="Z41" s="20">
        <f t="shared" si="60"/>
        <v>25653</v>
      </c>
      <c r="AA41" s="20">
        <f t="shared" si="60"/>
        <v>-121602</v>
      </c>
      <c r="AB41" s="20">
        <f t="shared" si="60"/>
        <v>22905</v>
      </c>
      <c r="AC41" s="20">
        <f t="shared" si="60"/>
        <v>24700</v>
      </c>
      <c r="AD41" s="72"/>
    </row>
    <row r="42" spans="1:30" s="79" customFormat="1" ht="12.5" thickTop="1" thickBot="1" x14ac:dyDescent="0.4">
      <c r="A42" s="2" t="s">
        <v>165</v>
      </c>
      <c r="B42" s="77">
        <f t="shared" ref="B42:I42" si="61">B41/B14</f>
        <v>0.21943926189076596</v>
      </c>
      <c r="C42" s="77">
        <f t="shared" si="61"/>
        <v>0.18266284767617089</v>
      </c>
      <c r="D42" s="77">
        <f t="shared" si="61"/>
        <v>0.12011791956201305</v>
      </c>
      <c r="E42" s="77">
        <f t="shared" si="61"/>
        <v>0.14816907284595526</v>
      </c>
      <c r="F42" s="77">
        <f t="shared" si="61"/>
        <v>0.15305809826265646</v>
      </c>
      <c r="G42" s="77">
        <f t="shared" si="61"/>
        <v>9.9495316604166328E-2</v>
      </c>
      <c r="H42" s="77">
        <f t="shared" si="61"/>
        <v>4.2461816861113409E-2</v>
      </c>
      <c r="I42" s="77">
        <f t="shared" si="61"/>
        <v>2.0925259777874721E-2</v>
      </c>
      <c r="J42" s="77">
        <f t="shared" ref="J42:P42" si="62">J41/J14</f>
        <v>2.0290868728950789E-2</v>
      </c>
      <c r="K42" s="77">
        <f t="shared" si="62"/>
        <v>2.6034199908366709E-2</v>
      </c>
      <c r="L42" s="77">
        <f t="shared" si="62"/>
        <v>1.7037720439214737E-2</v>
      </c>
      <c r="M42" s="77">
        <f t="shared" si="62"/>
        <v>3.5458639679848504E-2</v>
      </c>
      <c r="N42" s="77">
        <f t="shared" si="62"/>
        <v>5.1738045518624341E-2</v>
      </c>
      <c r="O42" s="77">
        <f t="shared" si="62"/>
        <v>3.5363556158282641E-2</v>
      </c>
      <c r="P42" s="77">
        <f t="shared" si="62"/>
        <v>6.7476383265856954E-3</v>
      </c>
      <c r="Q42" s="78"/>
      <c r="R42" s="77">
        <f>R41/R14</f>
        <v>0.1620038279508334</v>
      </c>
      <c r="S42" s="77">
        <f t="shared" ref="S42:Z42" si="63">S41/S14</f>
        <v>0.15305809826265646</v>
      </c>
      <c r="T42" s="77">
        <f t="shared" si="63"/>
        <v>0.1185614312275074</v>
      </c>
      <c r="U42" s="77">
        <f t="shared" si="63"/>
        <v>8.3935526985282075E-2</v>
      </c>
      <c r="V42" s="77">
        <f t="shared" si="63"/>
        <v>6.5759602104587825E-2</v>
      </c>
      <c r="W42" s="77">
        <f t="shared" si="63"/>
        <v>2.0290868728950789E-2</v>
      </c>
      <c r="X42" s="77">
        <f t="shared" si="63"/>
        <v>2.3203264645374522E-2</v>
      </c>
      <c r="Y42" s="77">
        <f>Y41/Y14</f>
        <v>2.1160375349227628E-2</v>
      </c>
      <c r="Z42" s="77">
        <f t="shared" si="63"/>
        <v>2.4540740039203195E-2</v>
      </c>
      <c r="AA42" s="77">
        <f>AA41/AA14</f>
        <v>-0.45836003286869859</v>
      </c>
      <c r="AB42" s="77">
        <f>AB41/AB14</f>
        <v>4.3640291964127512E-2</v>
      </c>
      <c r="AC42" s="77">
        <f>AC41/AC14</f>
        <v>3.1231112763283338E-2</v>
      </c>
      <c r="AD42" s="78"/>
    </row>
    <row r="43" spans="1:30" ht="12.5" thickTop="1" thickBot="1" x14ac:dyDescent="0.4">
      <c r="A43" s="2"/>
      <c r="B43" s="23"/>
      <c r="C43" s="23"/>
      <c r="D43" s="23"/>
      <c r="E43" s="86"/>
      <c r="F43" s="23"/>
      <c r="G43" s="23"/>
      <c r="H43" s="23"/>
      <c r="I43" s="86"/>
      <c r="J43" s="86"/>
      <c r="K43" s="86"/>
      <c r="L43" s="86"/>
      <c r="M43" s="86"/>
      <c r="N43" s="86"/>
      <c r="O43" s="86"/>
      <c r="P43" s="86"/>
      <c r="Q43" s="72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</row>
    <row r="44" spans="1:30" ht="12.5" hidden="1" thickTop="1" thickBot="1" x14ac:dyDescent="0.4">
      <c r="A44" s="1" t="e">
        <f>IF($A$6="PT",#REF!,#REF!)</f>
        <v>#REF!</v>
      </c>
      <c r="B44" s="23"/>
      <c r="C44" s="23"/>
      <c r="D44" s="23"/>
      <c r="E44" s="86"/>
      <c r="F44" s="23"/>
      <c r="G44" s="23"/>
      <c r="H44" s="23"/>
      <c r="I44" s="86"/>
      <c r="J44" s="86"/>
      <c r="K44" s="86"/>
      <c r="L44" s="86"/>
      <c r="M44" s="86"/>
      <c r="N44" s="86"/>
      <c r="O44" s="86"/>
      <c r="P44" s="86"/>
      <c r="Q44" s="72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</row>
    <row r="45" spans="1:30" ht="12.5" hidden="1" thickTop="1" thickBot="1" x14ac:dyDescent="0.4">
      <c r="A45" s="2" t="e">
        <f>IF($A$6="PT",#REF!,#REF!)</f>
        <v>#REF!</v>
      </c>
      <c r="B45" s="23"/>
      <c r="C45" s="23"/>
      <c r="D45" s="23"/>
      <c r="E45" s="86"/>
      <c r="F45" s="23"/>
      <c r="G45" s="23"/>
      <c r="H45" s="23"/>
      <c r="I45" s="86"/>
      <c r="J45" s="86"/>
      <c r="K45" s="86"/>
      <c r="L45" s="86"/>
      <c r="M45" s="86"/>
      <c r="N45" s="86"/>
      <c r="O45" s="86"/>
      <c r="P45" s="86"/>
      <c r="Q45" s="72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</row>
    <row r="46" spans="1:30" ht="12.5" hidden="1" thickTop="1" thickBot="1" x14ac:dyDescent="0.4">
      <c r="B46" s="23"/>
      <c r="C46" s="23"/>
      <c r="D46" s="23"/>
      <c r="E46" s="86"/>
      <c r="F46" s="23"/>
      <c r="G46" s="23"/>
      <c r="H46" s="23"/>
      <c r="I46" s="86"/>
      <c r="J46" s="86"/>
      <c r="K46" s="86"/>
      <c r="L46" s="86"/>
      <c r="M46" s="86"/>
      <c r="N46" s="86"/>
      <c r="O46" s="86"/>
      <c r="P46" s="86"/>
      <c r="Q46" s="72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</row>
    <row r="47" spans="1:30" ht="12.5" hidden="1" thickTop="1" thickBot="1" x14ac:dyDescent="0.4">
      <c r="A47" s="1" t="e">
        <f>IF($A$6="PT",#REF!,#REF!)</f>
        <v>#REF!</v>
      </c>
      <c r="B47" s="23"/>
      <c r="C47" s="23"/>
      <c r="D47" s="23"/>
      <c r="E47" s="86"/>
      <c r="F47" s="23"/>
      <c r="G47" s="23"/>
      <c r="H47" s="23"/>
      <c r="I47" s="86"/>
      <c r="J47" s="86"/>
      <c r="K47" s="86"/>
      <c r="L47" s="86"/>
      <c r="M47" s="86"/>
      <c r="N47" s="86"/>
      <c r="O47" s="86"/>
      <c r="P47" s="86"/>
      <c r="Q47" s="72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</row>
    <row r="48" spans="1:30" ht="12.5" hidden="1" thickTop="1" thickBot="1" x14ac:dyDescent="0.4">
      <c r="A48" s="2" t="e">
        <f>IF($A$6="PT",#REF!,#REF!)</f>
        <v>#REF!</v>
      </c>
      <c r="B48" s="23"/>
      <c r="C48" s="23"/>
      <c r="D48" s="23"/>
      <c r="E48" s="86"/>
      <c r="F48" s="23"/>
      <c r="G48" s="23"/>
      <c r="H48" s="23"/>
      <c r="I48" s="86"/>
      <c r="J48" s="86"/>
      <c r="K48" s="86"/>
      <c r="L48" s="86"/>
      <c r="M48" s="86"/>
      <c r="N48" s="86"/>
      <c r="O48" s="86"/>
      <c r="P48" s="86"/>
      <c r="Q48" s="72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</row>
    <row r="49" spans="1:30" ht="12.5" hidden="1" thickTop="1" thickBot="1" x14ac:dyDescent="0.4">
      <c r="B49" s="23"/>
      <c r="C49" s="23"/>
      <c r="D49" s="23"/>
      <c r="E49" s="86"/>
      <c r="F49" s="23"/>
      <c r="G49" s="23"/>
      <c r="H49" s="23"/>
      <c r="I49" s="86"/>
      <c r="J49" s="86"/>
      <c r="K49" s="86"/>
      <c r="L49" s="86"/>
      <c r="M49" s="86"/>
      <c r="N49" s="86"/>
      <c r="O49" s="86"/>
      <c r="P49" s="86"/>
      <c r="Q49" s="72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</row>
    <row r="50" spans="1:30" ht="12.5" hidden="1" thickTop="1" thickBot="1" x14ac:dyDescent="0.4">
      <c r="A50" s="1" t="e">
        <f>IF($A$6="PT",#REF!,#REF!)</f>
        <v>#REF!</v>
      </c>
      <c r="B50" s="23"/>
      <c r="C50" s="23"/>
      <c r="D50" s="23"/>
      <c r="E50" s="86"/>
      <c r="F50" s="23"/>
      <c r="G50" s="23"/>
      <c r="H50" s="23"/>
      <c r="I50" s="86"/>
      <c r="J50" s="86"/>
      <c r="K50" s="86"/>
      <c r="L50" s="86"/>
      <c r="M50" s="86"/>
      <c r="N50" s="86"/>
      <c r="O50" s="86"/>
      <c r="P50" s="86"/>
      <c r="Q50" s="72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</row>
    <row r="51" spans="1:30" ht="12.5" hidden="1" thickTop="1" thickBot="1" x14ac:dyDescent="0.4">
      <c r="A51" s="2" t="e">
        <f>IF($A$6="PT",#REF!,#REF!)</f>
        <v>#REF!</v>
      </c>
      <c r="B51" s="23"/>
      <c r="C51" s="23"/>
      <c r="D51" s="23"/>
      <c r="E51" s="86"/>
      <c r="F51" s="23"/>
      <c r="G51" s="23"/>
      <c r="H51" s="23"/>
      <c r="I51" s="86"/>
      <c r="J51" s="86"/>
      <c r="K51" s="86"/>
      <c r="L51" s="86"/>
      <c r="M51" s="86"/>
      <c r="N51" s="86"/>
      <c r="O51" s="86"/>
      <c r="P51" s="86"/>
      <c r="Q51" s="72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</row>
    <row r="52" spans="1:30" ht="12.5" thickTop="1" thickBot="1" x14ac:dyDescent="0.4">
      <c r="B52" s="23"/>
      <c r="C52" s="23"/>
      <c r="D52" s="23"/>
      <c r="E52" s="86"/>
      <c r="F52" s="23"/>
      <c r="G52" s="23"/>
      <c r="H52" s="23"/>
      <c r="I52" s="86"/>
      <c r="J52" s="86"/>
      <c r="K52" s="86"/>
      <c r="L52" s="86"/>
      <c r="M52" s="86"/>
      <c r="N52" s="86"/>
      <c r="O52" s="86"/>
      <c r="P52" s="86"/>
      <c r="Q52" s="72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</row>
    <row r="53" spans="1:30" ht="12.5" thickTop="1" thickBot="1" x14ac:dyDescent="0.4">
      <c r="A53" s="1" t="s">
        <v>233</v>
      </c>
      <c r="B53" s="23"/>
      <c r="C53" s="23"/>
      <c r="D53" s="23"/>
      <c r="E53" s="86">
        <f>SUM(B30:E30)</f>
        <v>222378</v>
      </c>
      <c r="F53" s="86">
        <f>SUM(C30:F30)</f>
        <v>249548</v>
      </c>
      <c r="G53" s="23">
        <f>SUM(D109:G109)</f>
        <v>410670</v>
      </c>
      <c r="H53" s="23">
        <f t="shared" ref="H53:M53" si="64">SUM(E109:H109)</f>
        <v>477281</v>
      </c>
      <c r="I53" s="23">
        <f t="shared" si="64"/>
        <v>473059</v>
      </c>
      <c r="J53" s="23">
        <f t="shared" si="64"/>
        <v>473464</v>
      </c>
      <c r="K53" s="23">
        <f t="shared" si="64"/>
        <v>465849</v>
      </c>
      <c r="L53" s="23">
        <f>SUM(I109:L109)</f>
        <v>446558</v>
      </c>
      <c r="M53" s="23">
        <f t="shared" si="64"/>
        <v>444090</v>
      </c>
      <c r="N53" s="23">
        <f>SUM(K109:N109)</f>
        <v>448249</v>
      </c>
      <c r="O53" s="23">
        <f>SUM(L109:O109)</f>
        <v>464575</v>
      </c>
      <c r="P53" s="23">
        <f>SUM(M109:P109)</f>
        <v>487198</v>
      </c>
      <c r="Q53" s="72"/>
      <c r="R53" s="73">
        <f t="shared" ref="R53:AC55" si="65">E53</f>
        <v>222378</v>
      </c>
      <c r="S53" s="73">
        <f t="shared" si="65"/>
        <v>249548</v>
      </c>
      <c r="T53" s="73">
        <f t="shared" si="65"/>
        <v>410670</v>
      </c>
      <c r="U53" s="73">
        <f t="shared" si="65"/>
        <v>477281</v>
      </c>
      <c r="V53" s="73">
        <f t="shared" si="65"/>
        <v>473059</v>
      </c>
      <c r="W53" s="73">
        <f t="shared" si="65"/>
        <v>473464</v>
      </c>
      <c r="X53" s="73">
        <f t="shared" si="65"/>
        <v>465849</v>
      </c>
      <c r="Y53" s="73">
        <f t="shared" si="65"/>
        <v>446558</v>
      </c>
      <c r="Z53" s="73">
        <f t="shared" si="65"/>
        <v>444090</v>
      </c>
      <c r="AA53" s="73">
        <f t="shared" si="65"/>
        <v>448249</v>
      </c>
      <c r="AB53" s="23">
        <f t="shared" si="65"/>
        <v>464575</v>
      </c>
      <c r="AC53" s="23">
        <f t="shared" si="65"/>
        <v>487198</v>
      </c>
      <c r="AD53" s="72"/>
    </row>
    <row r="54" spans="1:30" ht="12.5" hidden="1" thickTop="1" thickBot="1" x14ac:dyDescent="0.4">
      <c r="A54" s="1" t="e">
        <f>IF($A$6="PT",#REF!,#REF!)</f>
        <v>#REF!</v>
      </c>
      <c r="B54" s="23"/>
      <c r="C54" s="23"/>
      <c r="D54" s="23"/>
      <c r="E54" s="86"/>
      <c r="F54" s="23"/>
      <c r="G54" s="23"/>
      <c r="H54" s="23"/>
      <c r="I54" s="86"/>
      <c r="J54" s="86"/>
      <c r="K54" s="86"/>
      <c r="L54" s="86"/>
      <c r="M54" s="86"/>
      <c r="N54" s="86"/>
      <c r="O54" s="86"/>
      <c r="P54" s="86"/>
      <c r="Q54" s="72"/>
      <c r="R54" s="73">
        <f t="shared" si="65"/>
        <v>0</v>
      </c>
      <c r="S54" s="73">
        <f t="shared" si="65"/>
        <v>0</v>
      </c>
      <c r="T54" s="73">
        <f t="shared" si="65"/>
        <v>0</v>
      </c>
      <c r="U54" s="73">
        <f t="shared" si="65"/>
        <v>0</v>
      </c>
      <c r="V54" s="73">
        <f t="shared" si="65"/>
        <v>0</v>
      </c>
      <c r="W54" s="73">
        <f t="shared" si="65"/>
        <v>0</v>
      </c>
      <c r="X54" s="73">
        <f t="shared" si="65"/>
        <v>0</v>
      </c>
      <c r="Y54" s="73">
        <f t="shared" si="65"/>
        <v>0</v>
      </c>
      <c r="Z54" s="73">
        <f t="shared" si="65"/>
        <v>0</v>
      </c>
      <c r="AA54" s="73">
        <f t="shared" si="65"/>
        <v>0</v>
      </c>
      <c r="AB54" s="23">
        <f t="shared" si="65"/>
        <v>0</v>
      </c>
      <c r="AC54" s="23">
        <f t="shared" si="65"/>
        <v>0</v>
      </c>
      <c r="AD54" s="72"/>
    </row>
    <row r="55" spans="1:30" ht="12.5" thickTop="1" thickBot="1" x14ac:dyDescent="0.4">
      <c r="A55" s="1" t="s">
        <v>232</v>
      </c>
      <c r="B55" s="23"/>
      <c r="C55" s="23"/>
      <c r="D55" s="23"/>
      <c r="E55" s="23">
        <f>-SUM(B34:E34)</f>
        <v>45607</v>
      </c>
      <c r="F55" s="23">
        <f>-SUM(C34:F34)</f>
        <v>55765</v>
      </c>
      <c r="G55" s="23">
        <f>-SUM(D34:G34)</f>
        <v>89392</v>
      </c>
      <c r="H55" s="23">
        <f>-SUM(E34:H34)</f>
        <v>140203</v>
      </c>
      <c r="I55" s="86">
        <f t="shared" ref="I55:P55" si="66">-SUM(F131:I131)</f>
        <v>151743</v>
      </c>
      <c r="J55" s="86">
        <f t="shared" si="66"/>
        <v>171388</v>
      </c>
      <c r="K55" s="86">
        <f t="shared" si="66"/>
        <v>168039</v>
      </c>
      <c r="L55" s="86">
        <f t="shared" si="66"/>
        <v>144136</v>
      </c>
      <c r="M55" s="86">
        <f t="shared" si="66"/>
        <v>146306</v>
      </c>
      <c r="N55" s="86">
        <f t="shared" si="66"/>
        <v>144416</v>
      </c>
      <c r="O55" s="86">
        <f t="shared" si="66"/>
        <v>148929</v>
      </c>
      <c r="P55" s="86">
        <f t="shared" si="66"/>
        <v>156783</v>
      </c>
      <c r="Q55" s="72"/>
      <c r="R55" s="73">
        <f t="shared" si="65"/>
        <v>45607</v>
      </c>
      <c r="S55" s="73">
        <f t="shared" si="65"/>
        <v>55765</v>
      </c>
      <c r="T55" s="73">
        <f t="shared" si="65"/>
        <v>89392</v>
      </c>
      <c r="U55" s="73">
        <f t="shared" si="65"/>
        <v>140203</v>
      </c>
      <c r="V55" s="73">
        <f t="shared" si="65"/>
        <v>151743</v>
      </c>
      <c r="W55" s="73">
        <f t="shared" si="65"/>
        <v>171388</v>
      </c>
      <c r="X55" s="73">
        <f t="shared" si="65"/>
        <v>168039</v>
      </c>
      <c r="Y55" s="73">
        <f t="shared" si="65"/>
        <v>144136</v>
      </c>
      <c r="Z55" s="73">
        <f t="shared" si="65"/>
        <v>146306</v>
      </c>
      <c r="AA55" s="73">
        <f t="shared" si="65"/>
        <v>144416</v>
      </c>
      <c r="AB55" s="23">
        <f t="shared" si="65"/>
        <v>148929</v>
      </c>
      <c r="AC55" s="23">
        <f t="shared" si="65"/>
        <v>156783</v>
      </c>
      <c r="AD55" s="72"/>
    </row>
    <row r="56" spans="1:30" ht="12.5" hidden="1" thickTop="1" thickBot="1" x14ac:dyDescent="0.4">
      <c r="A56" s="2"/>
      <c r="B56" s="23"/>
      <c r="C56" s="23"/>
      <c r="D56" s="23"/>
      <c r="E56" s="86"/>
      <c r="F56" s="23"/>
      <c r="G56" s="23"/>
      <c r="H56" s="23"/>
      <c r="I56" s="86"/>
      <c r="J56" s="86"/>
      <c r="K56" s="86"/>
      <c r="L56" s="86"/>
      <c r="M56" s="86"/>
      <c r="N56" s="86"/>
      <c r="O56" s="86"/>
      <c r="P56" s="86"/>
      <c r="Q56" s="72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</row>
    <row r="57" spans="1:30" ht="12.5" hidden="1" thickTop="1" thickBot="1" x14ac:dyDescent="0.4">
      <c r="A57" s="2"/>
      <c r="B57" s="23"/>
      <c r="C57" s="23"/>
      <c r="D57" s="23"/>
      <c r="E57" s="86"/>
      <c r="F57" s="23"/>
      <c r="G57" s="23"/>
      <c r="H57" s="23"/>
      <c r="I57" s="86"/>
      <c r="J57" s="86"/>
      <c r="K57" s="86"/>
      <c r="L57" s="86"/>
      <c r="M57" s="86"/>
      <c r="N57" s="86"/>
      <c r="O57" s="86"/>
      <c r="P57" s="86"/>
      <c r="Q57" s="72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</row>
    <row r="58" spans="1:30" ht="12.5" hidden="1" thickTop="1" thickBot="1" x14ac:dyDescent="0.4">
      <c r="A58" s="2"/>
      <c r="B58" s="23"/>
      <c r="C58" s="23"/>
      <c r="D58" s="23"/>
      <c r="E58" s="86"/>
      <c r="F58" s="23"/>
      <c r="G58" s="23"/>
      <c r="H58" s="23"/>
      <c r="I58" s="86"/>
      <c r="J58" s="86"/>
      <c r="K58" s="86"/>
      <c r="L58" s="86"/>
      <c r="M58" s="86"/>
      <c r="N58" s="86"/>
      <c r="O58" s="86"/>
      <c r="P58" s="86"/>
      <c r="Q58" s="72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</row>
    <row r="59" spans="1:30" ht="12.5" hidden="1" thickTop="1" thickBot="1" x14ac:dyDescent="0.4">
      <c r="A59" s="2"/>
      <c r="B59" s="23"/>
      <c r="C59" s="23"/>
      <c r="D59" s="23"/>
      <c r="E59" s="86"/>
      <c r="F59" s="23"/>
      <c r="G59" s="23"/>
      <c r="H59" s="23"/>
      <c r="I59" s="86"/>
      <c r="J59" s="86"/>
      <c r="K59" s="86"/>
      <c r="L59" s="86"/>
      <c r="M59" s="86"/>
      <c r="N59" s="86"/>
      <c r="O59" s="86"/>
      <c r="P59" s="86"/>
      <c r="Q59" s="72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</row>
    <row r="60" spans="1:30" ht="12.5" hidden="1" thickTop="1" thickBot="1" x14ac:dyDescent="0.4">
      <c r="A60" s="2"/>
      <c r="B60" s="23"/>
      <c r="C60" s="23"/>
      <c r="D60" s="23"/>
      <c r="E60" s="86"/>
      <c r="F60" s="23"/>
      <c r="G60" s="23"/>
      <c r="H60" s="23"/>
      <c r="I60" s="86"/>
      <c r="J60" s="86"/>
      <c r="K60" s="86"/>
      <c r="L60" s="86"/>
      <c r="M60" s="86"/>
      <c r="N60" s="86"/>
      <c r="O60" s="86"/>
      <c r="P60" s="86"/>
      <c r="Q60" s="72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</row>
    <row r="61" spans="1:30" ht="12.5" hidden="1" thickTop="1" thickBot="1" x14ac:dyDescent="0.4">
      <c r="A61" s="2"/>
      <c r="B61" s="23"/>
      <c r="C61" s="23"/>
      <c r="D61" s="23"/>
      <c r="E61" s="86"/>
      <c r="F61" s="23"/>
      <c r="G61" s="23"/>
      <c r="H61" s="23"/>
      <c r="I61" s="86"/>
      <c r="J61" s="86"/>
      <c r="K61" s="86"/>
      <c r="L61" s="86"/>
      <c r="M61" s="86"/>
      <c r="N61" s="86"/>
      <c r="O61" s="86"/>
      <c r="P61" s="86"/>
      <c r="Q61" s="72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</row>
    <row r="62" spans="1:30" ht="12.5" hidden="1" thickTop="1" thickBot="1" x14ac:dyDescent="0.4">
      <c r="A62" s="2"/>
      <c r="B62" s="23"/>
      <c r="C62" s="23"/>
      <c r="D62" s="23"/>
      <c r="E62" s="86"/>
      <c r="F62" s="23"/>
      <c r="G62" s="23"/>
      <c r="H62" s="23"/>
      <c r="I62" s="86"/>
      <c r="J62" s="86"/>
      <c r="K62" s="86"/>
      <c r="L62" s="86"/>
      <c r="M62" s="86"/>
      <c r="N62" s="86"/>
      <c r="O62" s="86"/>
      <c r="P62" s="86"/>
      <c r="Q62" s="72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</row>
    <row r="63" spans="1:30" ht="12.5" hidden="1" thickTop="1" thickBot="1" x14ac:dyDescent="0.4">
      <c r="A63" s="2"/>
      <c r="B63" s="23"/>
      <c r="C63" s="23"/>
      <c r="D63" s="23"/>
      <c r="E63" s="86"/>
      <c r="F63" s="23"/>
      <c r="G63" s="23"/>
      <c r="H63" s="23"/>
      <c r="I63" s="86"/>
      <c r="J63" s="86"/>
      <c r="K63" s="86"/>
      <c r="L63" s="86"/>
      <c r="M63" s="86"/>
      <c r="N63" s="86"/>
      <c r="O63" s="86"/>
      <c r="P63" s="86"/>
      <c r="Q63" s="72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</row>
    <row r="64" spans="1:30" ht="12.5" hidden="1" thickTop="1" thickBot="1" x14ac:dyDescent="0.4">
      <c r="A64" s="2"/>
      <c r="B64" s="23"/>
      <c r="C64" s="23"/>
      <c r="D64" s="23"/>
      <c r="E64" s="86"/>
      <c r="F64" s="23"/>
      <c r="G64" s="23"/>
      <c r="H64" s="23"/>
      <c r="I64" s="86"/>
      <c r="J64" s="86"/>
      <c r="K64" s="86"/>
      <c r="L64" s="86"/>
      <c r="M64" s="86"/>
      <c r="N64" s="86"/>
      <c r="O64" s="86"/>
      <c r="P64" s="86"/>
      <c r="Q64" s="72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</row>
    <row r="65" spans="1:30" ht="12.5" hidden="1" thickTop="1" thickBot="1" x14ac:dyDescent="0.4">
      <c r="A65" s="2"/>
      <c r="B65" s="23"/>
      <c r="C65" s="23"/>
      <c r="D65" s="23"/>
      <c r="E65" s="86"/>
      <c r="F65" s="23"/>
      <c r="G65" s="23"/>
      <c r="H65" s="23"/>
      <c r="I65" s="86"/>
      <c r="J65" s="86"/>
      <c r="K65" s="86"/>
      <c r="L65" s="86"/>
      <c r="M65" s="86"/>
      <c r="N65" s="86"/>
      <c r="O65" s="86"/>
      <c r="P65" s="86"/>
      <c r="Q65" s="72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</row>
    <row r="66" spans="1:30" ht="12.5" hidden="1" thickTop="1" thickBot="1" x14ac:dyDescent="0.4">
      <c r="A66" s="2"/>
      <c r="B66" s="23"/>
      <c r="C66" s="23"/>
      <c r="D66" s="23"/>
      <c r="E66" s="86"/>
      <c r="F66" s="23"/>
      <c r="G66" s="23"/>
      <c r="H66" s="23"/>
      <c r="I66" s="86"/>
      <c r="J66" s="86"/>
      <c r="K66" s="86"/>
      <c r="L66" s="86"/>
      <c r="M66" s="86"/>
      <c r="N66" s="86"/>
      <c r="O66" s="86"/>
      <c r="P66" s="86"/>
      <c r="Q66" s="72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</row>
    <row r="67" spans="1:30" ht="12.5" hidden="1" thickTop="1" thickBot="1" x14ac:dyDescent="0.4">
      <c r="A67" s="2"/>
      <c r="B67" s="23"/>
      <c r="C67" s="23"/>
      <c r="D67" s="23"/>
      <c r="E67" s="86"/>
      <c r="F67" s="23"/>
      <c r="G67" s="23"/>
      <c r="H67" s="23"/>
      <c r="I67" s="86"/>
      <c r="J67" s="86"/>
      <c r="K67" s="86"/>
      <c r="L67" s="86"/>
      <c r="M67" s="86"/>
      <c r="N67" s="86"/>
      <c r="O67" s="86"/>
      <c r="P67" s="86"/>
      <c r="Q67" s="72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</row>
    <row r="68" spans="1:30" ht="12.5" hidden="1" thickTop="1" thickBot="1" x14ac:dyDescent="0.4">
      <c r="A68" s="2"/>
      <c r="B68" s="23"/>
      <c r="C68" s="23"/>
      <c r="D68" s="23"/>
      <c r="E68" s="86"/>
      <c r="F68" s="23"/>
      <c r="G68" s="23"/>
      <c r="H68" s="23"/>
      <c r="I68" s="86"/>
      <c r="J68" s="86"/>
      <c r="K68" s="86"/>
      <c r="L68" s="86"/>
      <c r="M68" s="86"/>
      <c r="N68" s="86"/>
      <c r="O68" s="86"/>
      <c r="P68" s="86"/>
      <c r="Q68" s="72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</row>
    <row r="69" spans="1:30" ht="12.5" hidden="1" thickTop="1" thickBot="1" x14ac:dyDescent="0.4">
      <c r="A69" s="2"/>
      <c r="B69" s="23"/>
      <c r="C69" s="23"/>
      <c r="D69" s="23"/>
      <c r="E69" s="86"/>
      <c r="F69" s="23"/>
      <c r="G69" s="23"/>
      <c r="H69" s="23"/>
      <c r="I69" s="86"/>
      <c r="J69" s="86"/>
      <c r="K69" s="86"/>
      <c r="L69" s="86"/>
      <c r="M69" s="86"/>
      <c r="N69" s="86"/>
      <c r="O69" s="86"/>
      <c r="P69" s="86"/>
      <c r="Q69" s="72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</row>
    <row r="70" spans="1:30" ht="12.5" hidden="1" thickTop="1" thickBot="1" x14ac:dyDescent="0.4">
      <c r="A70" s="2"/>
      <c r="B70" s="23"/>
      <c r="C70" s="23"/>
      <c r="D70" s="23"/>
      <c r="E70" s="86"/>
      <c r="F70" s="23"/>
      <c r="G70" s="23"/>
      <c r="H70" s="23"/>
      <c r="I70" s="86"/>
      <c r="J70" s="86"/>
      <c r="K70" s="86"/>
      <c r="L70" s="86"/>
      <c r="M70" s="86"/>
      <c r="N70" s="86"/>
      <c r="O70" s="86"/>
      <c r="P70" s="86"/>
      <c r="Q70" s="72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</row>
    <row r="71" spans="1:30" s="48" customFormat="1" ht="12" thickTop="1" x14ac:dyDescent="0.25"/>
    <row r="72" spans="1:30" ht="15" customHeight="1" thickBot="1" x14ac:dyDescent="0.4">
      <c r="A72" s="51" t="s">
        <v>43</v>
      </c>
      <c r="B72" s="52" t="str">
        <f t="shared" ref="B72:X72" si="67">B$7</f>
        <v>1T22</v>
      </c>
      <c r="C72" s="52" t="str">
        <f t="shared" si="67"/>
        <v>2T22</v>
      </c>
      <c r="D72" s="52" t="str">
        <f t="shared" si="67"/>
        <v>3T22</v>
      </c>
      <c r="E72" s="52" t="str">
        <f t="shared" si="67"/>
        <v>4T22</v>
      </c>
      <c r="F72" s="52" t="str">
        <f t="shared" si="67"/>
        <v>1T23</v>
      </c>
      <c r="G72" s="52" t="str">
        <f t="shared" si="67"/>
        <v>2T23</v>
      </c>
      <c r="H72" s="52" t="str">
        <f t="shared" si="67"/>
        <v>3T23</v>
      </c>
      <c r="I72" s="52" t="str">
        <f t="shared" si="67"/>
        <v>4T23</v>
      </c>
      <c r="J72" s="52" t="str">
        <f t="shared" si="67"/>
        <v>1T24</v>
      </c>
      <c r="K72" s="52" t="str">
        <f t="shared" si="67"/>
        <v>2T24</v>
      </c>
      <c r="L72" s="52" t="str">
        <f t="shared" si="67"/>
        <v>3T24</v>
      </c>
      <c r="M72" s="52" t="str">
        <f t="shared" si="67"/>
        <v>4T24</v>
      </c>
      <c r="N72" s="52" t="str">
        <f t="shared" si="67"/>
        <v>1T25</v>
      </c>
      <c r="O72" s="52" t="str">
        <f t="shared" si="67"/>
        <v>2T25</v>
      </c>
      <c r="P72" s="52" t="str">
        <f t="shared" si="67"/>
        <v>3T25</v>
      </c>
      <c r="Q72" s="74"/>
      <c r="R72" s="53">
        <f t="shared" si="67"/>
        <v>2022</v>
      </c>
      <c r="S72" s="53" t="str">
        <f t="shared" si="67"/>
        <v>1T23</v>
      </c>
      <c r="T72" s="53" t="str">
        <f t="shared" si="67"/>
        <v>6M23</v>
      </c>
      <c r="U72" s="53" t="str">
        <f t="shared" si="67"/>
        <v>9M23</v>
      </c>
      <c r="V72" s="53">
        <f t="shared" si="67"/>
        <v>2023</v>
      </c>
      <c r="W72" s="53" t="str">
        <f t="shared" si="67"/>
        <v>1T24</v>
      </c>
      <c r="X72" s="53" t="str">
        <f t="shared" si="67"/>
        <v>6M24</v>
      </c>
      <c r="Y72" s="53" t="str">
        <f t="shared" ref="Y72:AC72" si="68">Y$7</f>
        <v>9M24</v>
      </c>
      <c r="Z72" s="53">
        <f t="shared" si="68"/>
        <v>2024</v>
      </c>
      <c r="AA72" s="53" t="str">
        <f t="shared" si="68"/>
        <v>1T25</v>
      </c>
      <c r="AB72" s="53" t="str">
        <f t="shared" si="68"/>
        <v>6M25</v>
      </c>
      <c r="AC72" s="53" t="str">
        <f t="shared" si="68"/>
        <v>9M25</v>
      </c>
      <c r="AD72" s="74"/>
    </row>
    <row r="73" spans="1:30" ht="15" customHeight="1" thickTop="1" thickBot="1" x14ac:dyDescent="0.4">
      <c r="A73" s="88" t="s">
        <v>44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72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72"/>
    </row>
    <row r="74" spans="1:30" ht="15" customHeight="1" outlineLevel="1" thickTop="1" thickBot="1" x14ac:dyDescent="0.4">
      <c r="A74" s="2" t="s">
        <v>45</v>
      </c>
      <c r="B74" s="23">
        <v>-2897</v>
      </c>
      <c r="C74" s="23">
        <v>-3543</v>
      </c>
      <c r="D74" s="23">
        <v>-3974</v>
      </c>
      <c r="E74" s="23">
        <v>-3805</v>
      </c>
      <c r="F74" s="23">
        <v>-5889</v>
      </c>
      <c r="G74" s="23">
        <v>-9832</v>
      </c>
      <c r="H74" s="23">
        <v>-9810</v>
      </c>
      <c r="I74" s="23">
        <v>-11188</v>
      </c>
      <c r="J74" s="23">
        <v>-12576</v>
      </c>
      <c r="K74" s="23">
        <v>-12545</v>
      </c>
      <c r="L74" s="23">
        <v>-11846</v>
      </c>
      <c r="M74" s="23">
        <v>-11233</v>
      </c>
      <c r="N74" s="23">
        <v>-10739</v>
      </c>
      <c r="O74" s="23">
        <v>-10749</v>
      </c>
      <c r="P74" s="23">
        <v>-11040</v>
      </c>
      <c r="Q74" s="72"/>
      <c r="R74" s="23">
        <f t="shared" ref="R74:R84" si="69">SUM(B74:E74)</f>
        <v>-14219</v>
      </c>
      <c r="S74" s="23">
        <f t="shared" ref="S74:S84" si="70">F74</f>
        <v>-5889</v>
      </c>
      <c r="T74" s="23">
        <f t="shared" ref="T74:T84" si="71">SUM(F74:G74)</f>
        <v>-15721</v>
      </c>
      <c r="U74" s="23">
        <f t="shared" ref="U74:U84" si="72">SUM(F74:H74)</f>
        <v>-25531</v>
      </c>
      <c r="V74" s="23">
        <f t="shared" ref="V74:V84" si="73">SUM(F74:I74)</f>
        <v>-36719</v>
      </c>
      <c r="W74" s="23">
        <f t="shared" ref="W74:W84" si="74">J74</f>
        <v>-12576</v>
      </c>
      <c r="X74" s="23">
        <f t="shared" ref="X74:X84" si="75">SUM(J74:K74)</f>
        <v>-25121</v>
      </c>
      <c r="Y74" s="23">
        <f t="shared" ref="Y74:Y84" si="76">SUM(J74:L74)</f>
        <v>-36967</v>
      </c>
      <c r="Z74" s="23">
        <f t="shared" ref="Z74:Z84" si="77">SUM(J74:M74)</f>
        <v>-48200</v>
      </c>
      <c r="AA74" s="23">
        <f t="shared" ref="AA74:AA84" si="78">N74</f>
        <v>-10739</v>
      </c>
      <c r="AB74" s="23">
        <f t="shared" ref="AB74:AB84" si="79">SUM(N74:O74)</f>
        <v>-21488</v>
      </c>
      <c r="AC74" s="23">
        <f t="shared" ref="AC74:AC84" si="80">SUM(N74:P74)</f>
        <v>-32528</v>
      </c>
      <c r="AD74" s="72"/>
    </row>
    <row r="75" spans="1:30" ht="15" customHeight="1" outlineLevel="1" thickTop="1" thickBot="1" x14ac:dyDescent="0.4">
      <c r="A75" s="2" t="s">
        <v>46</v>
      </c>
      <c r="B75" s="23">
        <v>-3706</v>
      </c>
      <c r="C75" s="23">
        <v>-5200</v>
      </c>
      <c r="D75" s="23">
        <v>8209</v>
      </c>
      <c r="E75" s="23">
        <v>-18564</v>
      </c>
      <c r="F75" s="23">
        <v>-7558</v>
      </c>
      <c r="G75" s="23">
        <v>-18577</v>
      </c>
      <c r="H75" s="23">
        <v>-19743</v>
      </c>
      <c r="I75" s="23">
        <v>-6788</v>
      </c>
      <c r="J75" s="23">
        <v>-13731</v>
      </c>
      <c r="K75" s="23">
        <v>-15140</v>
      </c>
      <c r="L75" s="23">
        <v>-16512</v>
      </c>
      <c r="M75" s="23">
        <v>-13858</v>
      </c>
      <c r="N75" s="23">
        <v>-14394</v>
      </c>
      <c r="O75" s="23">
        <v>-14844</v>
      </c>
      <c r="P75" s="23">
        <v>-13421</v>
      </c>
      <c r="Q75" s="72"/>
      <c r="R75" s="23">
        <f t="shared" si="69"/>
        <v>-19261</v>
      </c>
      <c r="S75" s="23">
        <f t="shared" si="70"/>
        <v>-7558</v>
      </c>
      <c r="T75" s="23">
        <f t="shared" si="71"/>
        <v>-26135</v>
      </c>
      <c r="U75" s="23">
        <f t="shared" si="72"/>
        <v>-45878</v>
      </c>
      <c r="V75" s="23">
        <f t="shared" si="73"/>
        <v>-52666</v>
      </c>
      <c r="W75" s="23">
        <f t="shared" si="74"/>
        <v>-13731</v>
      </c>
      <c r="X75" s="23">
        <f t="shared" si="75"/>
        <v>-28871</v>
      </c>
      <c r="Y75" s="23">
        <f t="shared" si="76"/>
        <v>-45383</v>
      </c>
      <c r="Z75" s="23">
        <f t="shared" si="77"/>
        <v>-59241</v>
      </c>
      <c r="AA75" s="23">
        <f t="shared" si="78"/>
        <v>-14394</v>
      </c>
      <c r="AB75" s="23">
        <f t="shared" si="79"/>
        <v>-29238</v>
      </c>
      <c r="AC75" s="23">
        <f t="shared" si="80"/>
        <v>-42659</v>
      </c>
      <c r="AD75" s="72"/>
    </row>
    <row r="76" spans="1:30" ht="15" customHeight="1" outlineLevel="1" thickTop="1" thickBot="1" x14ac:dyDescent="0.4">
      <c r="A76" s="2" t="s">
        <v>107</v>
      </c>
      <c r="B76" s="23">
        <v>-13274</v>
      </c>
      <c r="C76" s="23">
        <v>-18290</v>
      </c>
      <c r="D76" s="23">
        <v>-22709</v>
      </c>
      <c r="E76" s="23">
        <v>-21407</v>
      </c>
      <c r="F76" s="23">
        <v>-25305</v>
      </c>
      <c r="G76" s="23">
        <v>-35876</v>
      </c>
      <c r="H76" s="23">
        <v>-37456</v>
      </c>
      <c r="I76" s="23">
        <v>-52471</v>
      </c>
      <c r="J76" s="23">
        <v>-66942</v>
      </c>
      <c r="K76" s="23">
        <v>-60555</v>
      </c>
      <c r="L76" s="23">
        <v>-58692</v>
      </c>
      <c r="M76" s="23">
        <v>-57745</v>
      </c>
      <c r="N76" s="23">
        <v>-62996</v>
      </c>
      <c r="O76" s="23">
        <v>-70847</v>
      </c>
      <c r="P76" s="23">
        <v>-78412</v>
      </c>
      <c r="Q76" s="72"/>
      <c r="R76" s="23">
        <f t="shared" si="69"/>
        <v>-75680</v>
      </c>
      <c r="S76" s="23">
        <f t="shared" si="70"/>
        <v>-25305</v>
      </c>
      <c r="T76" s="23">
        <f t="shared" si="71"/>
        <v>-61181</v>
      </c>
      <c r="U76" s="23">
        <f t="shared" si="72"/>
        <v>-98637</v>
      </c>
      <c r="V76" s="23">
        <f t="shared" si="73"/>
        <v>-151108</v>
      </c>
      <c r="W76" s="23">
        <f t="shared" si="74"/>
        <v>-66942</v>
      </c>
      <c r="X76" s="23">
        <f t="shared" si="75"/>
        <v>-127497</v>
      </c>
      <c r="Y76" s="23">
        <f t="shared" si="76"/>
        <v>-186189</v>
      </c>
      <c r="Z76" s="23">
        <f t="shared" si="77"/>
        <v>-243934</v>
      </c>
      <c r="AA76" s="23">
        <f t="shared" si="78"/>
        <v>-62996</v>
      </c>
      <c r="AB76" s="23">
        <f t="shared" si="79"/>
        <v>-133843</v>
      </c>
      <c r="AC76" s="23">
        <f t="shared" si="80"/>
        <v>-212255</v>
      </c>
      <c r="AD76" s="72"/>
    </row>
    <row r="77" spans="1:30" ht="15" customHeight="1" outlineLevel="1" thickTop="1" thickBot="1" x14ac:dyDescent="0.4">
      <c r="A77" s="2" t="s">
        <v>47</v>
      </c>
      <c r="B77" s="23">
        <v>-508</v>
      </c>
      <c r="C77" s="23">
        <v>-2056</v>
      </c>
      <c r="D77" s="23">
        <v>-5398</v>
      </c>
      <c r="E77" s="23">
        <v>-3227</v>
      </c>
      <c r="F77" s="23">
        <v>-3773</v>
      </c>
      <c r="G77" s="23">
        <v>-5263</v>
      </c>
      <c r="H77" s="23">
        <v>-5633</v>
      </c>
      <c r="I77" s="23">
        <v>-4777</v>
      </c>
      <c r="J77" s="23">
        <v>-4079</v>
      </c>
      <c r="K77" s="23">
        <v>-5131</v>
      </c>
      <c r="L77" s="23">
        <v>-4254</v>
      </c>
      <c r="M77" s="23">
        <v>-4612</v>
      </c>
      <c r="N77" s="23">
        <v>-3418</v>
      </c>
      <c r="O77" s="23">
        <v>-4148</v>
      </c>
      <c r="P77" s="23">
        <v>-2561</v>
      </c>
      <c r="Q77" s="72"/>
      <c r="R77" s="23">
        <f t="shared" si="69"/>
        <v>-11189</v>
      </c>
      <c r="S77" s="23">
        <f t="shared" si="70"/>
        <v>-3773</v>
      </c>
      <c r="T77" s="23">
        <f t="shared" si="71"/>
        <v>-9036</v>
      </c>
      <c r="U77" s="23">
        <f t="shared" si="72"/>
        <v>-14669</v>
      </c>
      <c r="V77" s="23">
        <f t="shared" si="73"/>
        <v>-19446</v>
      </c>
      <c r="W77" s="23">
        <f t="shared" si="74"/>
        <v>-4079</v>
      </c>
      <c r="X77" s="23">
        <f t="shared" si="75"/>
        <v>-9210</v>
      </c>
      <c r="Y77" s="23">
        <f t="shared" si="76"/>
        <v>-13464</v>
      </c>
      <c r="Z77" s="23">
        <f t="shared" si="77"/>
        <v>-18076</v>
      </c>
      <c r="AA77" s="23">
        <f t="shared" si="78"/>
        <v>-3418</v>
      </c>
      <c r="AB77" s="23">
        <f t="shared" si="79"/>
        <v>-7566</v>
      </c>
      <c r="AC77" s="23">
        <f t="shared" si="80"/>
        <v>-10127</v>
      </c>
      <c r="AD77" s="72"/>
    </row>
    <row r="78" spans="1:30" ht="15" customHeight="1" outlineLevel="1" thickTop="1" thickBot="1" x14ac:dyDescent="0.4">
      <c r="A78" s="2" t="s">
        <v>48</v>
      </c>
      <c r="B78" s="23">
        <v>-3873</v>
      </c>
      <c r="C78" s="23">
        <v>-4284</v>
      </c>
      <c r="D78" s="23">
        <v>-5107</v>
      </c>
      <c r="E78" s="23">
        <v>-5755</v>
      </c>
      <c r="F78" s="23">
        <v>-5765</v>
      </c>
      <c r="G78" s="23">
        <v>-8259</v>
      </c>
      <c r="H78" s="23">
        <v>-9598</v>
      </c>
      <c r="I78" s="23">
        <v>-6695</v>
      </c>
      <c r="J78" s="23">
        <v>-7578</v>
      </c>
      <c r="K78" s="23">
        <v>-7303</v>
      </c>
      <c r="L78" s="23">
        <v>-7595</v>
      </c>
      <c r="M78" s="23">
        <v>-7172</v>
      </c>
      <c r="N78" s="23">
        <v>-6173</v>
      </c>
      <c r="O78" s="23">
        <v>-6350</v>
      </c>
      <c r="P78" s="23">
        <v>-7061</v>
      </c>
      <c r="Q78" s="72"/>
      <c r="R78" s="23">
        <f t="shared" si="69"/>
        <v>-19019</v>
      </c>
      <c r="S78" s="23">
        <f t="shared" si="70"/>
        <v>-5765</v>
      </c>
      <c r="T78" s="23">
        <f t="shared" si="71"/>
        <v>-14024</v>
      </c>
      <c r="U78" s="23">
        <f t="shared" si="72"/>
        <v>-23622</v>
      </c>
      <c r="V78" s="23">
        <f t="shared" si="73"/>
        <v>-30317</v>
      </c>
      <c r="W78" s="23">
        <f t="shared" si="74"/>
        <v>-7578</v>
      </c>
      <c r="X78" s="23">
        <f t="shared" si="75"/>
        <v>-14881</v>
      </c>
      <c r="Y78" s="23">
        <f t="shared" si="76"/>
        <v>-22476</v>
      </c>
      <c r="Z78" s="23">
        <f t="shared" si="77"/>
        <v>-29648</v>
      </c>
      <c r="AA78" s="23">
        <f t="shared" si="78"/>
        <v>-6173</v>
      </c>
      <c r="AB78" s="23">
        <f t="shared" si="79"/>
        <v>-12523</v>
      </c>
      <c r="AC78" s="23">
        <f t="shared" si="80"/>
        <v>-19584</v>
      </c>
      <c r="AD78" s="72"/>
    </row>
    <row r="79" spans="1:30" ht="15" customHeight="1" outlineLevel="1" thickTop="1" thickBot="1" x14ac:dyDescent="0.4">
      <c r="A79" s="2" t="s">
        <v>142</v>
      </c>
      <c r="B79" s="23">
        <v>-1833</v>
      </c>
      <c r="C79" s="23">
        <v>-3638</v>
      </c>
      <c r="D79" s="23">
        <v>-3995</v>
      </c>
      <c r="E79" s="23">
        <v>-5165</v>
      </c>
      <c r="F79" s="23">
        <v>-4379</v>
      </c>
      <c r="G79" s="23">
        <v>-9422</v>
      </c>
      <c r="H79" s="23">
        <v>-9853</v>
      </c>
      <c r="I79" s="23">
        <v>-9915</v>
      </c>
      <c r="J79" s="23">
        <v>-7187</v>
      </c>
      <c r="K79" s="23">
        <v>-9673</v>
      </c>
      <c r="L79" s="23">
        <v>-7696</v>
      </c>
      <c r="M79" s="23">
        <v>-7160</v>
      </c>
      <c r="N79" s="23">
        <v>-6792</v>
      </c>
      <c r="O79" s="23">
        <v>-7155</v>
      </c>
      <c r="P79" s="23">
        <v>-6595</v>
      </c>
      <c r="Q79" s="72"/>
      <c r="R79" s="23">
        <f t="shared" si="69"/>
        <v>-14631</v>
      </c>
      <c r="S79" s="23">
        <f t="shared" si="70"/>
        <v>-4379</v>
      </c>
      <c r="T79" s="23">
        <f t="shared" si="71"/>
        <v>-13801</v>
      </c>
      <c r="U79" s="23">
        <f t="shared" si="72"/>
        <v>-23654</v>
      </c>
      <c r="V79" s="23">
        <f t="shared" si="73"/>
        <v>-33569</v>
      </c>
      <c r="W79" s="23">
        <f t="shared" si="74"/>
        <v>-7187</v>
      </c>
      <c r="X79" s="23">
        <f t="shared" si="75"/>
        <v>-16860</v>
      </c>
      <c r="Y79" s="23">
        <f t="shared" si="76"/>
        <v>-24556</v>
      </c>
      <c r="Z79" s="23">
        <f t="shared" si="77"/>
        <v>-31716</v>
      </c>
      <c r="AA79" s="23">
        <f t="shared" si="78"/>
        <v>-6792</v>
      </c>
      <c r="AB79" s="23">
        <f t="shared" si="79"/>
        <v>-13947</v>
      </c>
      <c r="AC79" s="23">
        <f t="shared" si="80"/>
        <v>-20542</v>
      </c>
      <c r="AD79" s="72"/>
    </row>
    <row r="80" spans="1:30" ht="15" customHeight="1" outlineLevel="1" thickTop="1" thickBot="1" x14ac:dyDescent="0.4">
      <c r="A80" s="2" t="s">
        <v>152</v>
      </c>
      <c r="B80" s="23">
        <v>-4278</v>
      </c>
      <c r="C80" s="23">
        <v>-4544</v>
      </c>
      <c r="D80" s="23">
        <v>-18352</v>
      </c>
      <c r="E80" s="23">
        <v>8937</v>
      </c>
      <c r="F80" s="23">
        <v>-4345</v>
      </c>
      <c r="G80" s="23">
        <v>-4703</v>
      </c>
      <c r="H80" s="23">
        <v>-3679</v>
      </c>
      <c r="I80" s="23">
        <v>-6259</v>
      </c>
      <c r="J80" s="23">
        <v>-5525</v>
      </c>
      <c r="K80" s="23">
        <v>-7177</v>
      </c>
      <c r="L80" s="23">
        <v>-5030</v>
      </c>
      <c r="M80" s="23">
        <v>-3215</v>
      </c>
      <c r="N80" s="23">
        <v>-4811</v>
      </c>
      <c r="O80" s="23">
        <v>-3617</v>
      </c>
      <c r="P80" s="23">
        <v>-4063</v>
      </c>
      <c r="Q80" s="72"/>
      <c r="R80" s="23">
        <f t="shared" si="69"/>
        <v>-18237</v>
      </c>
      <c r="S80" s="23">
        <f t="shared" si="70"/>
        <v>-4345</v>
      </c>
      <c r="T80" s="23">
        <f t="shared" si="71"/>
        <v>-9048</v>
      </c>
      <c r="U80" s="23">
        <f t="shared" si="72"/>
        <v>-12727</v>
      </c>
      <c r="V80" s="23">
        <f t="shared" si="73"/>
        <v>-18986</v>
      </c>
      <c r="W80" s="23">
        <f t="shared" si="74"/>
        <v>-5525</v>
      </c>
      <c r="X80" s="23">
        <f t="shared" si="75"/>
        <v>-12702</v>
      </c>
      <c r="Y80" s="23">
        <f t="shared" si="76"/>
        <v>-17732</v>
      </c>
      <c r="Z80" s="23">
        <f t="shared" si="77"/>
        <v>-20947</v>
      </c>
      <c r="AA80" s="23">
        <f t="shared" si="78"/>
        <v>-4811</v>
      </c>
      <c r="AB80" s="23">
        <f t="shared" si="79"/>
        <v>-8428</v>
      </c>
      <c r="AC80" s="23">
        <f t="shared" si="80"/>
        <v>-12491</v>
      </c>
      <c r="AD80" s="72"/>
    </row>
    <row r="81" spans="1:30" ht="15" customHeight="1" outlineLevel="1" thickTop="1" thickBot="1" x14ac:dyDescent="0.4">
      <c r="A81" s="2" t="s">
        <v>143</v>
      </c>
      <c r="B81" s="23">
        <v>-811</v>
      </c>
      <c r="C81" s="23">
        <v>-880</v>
      </c>
      <c r="D81" s="23">
        <v>-1041</v>
      </c>
      <c r="E81" s="23">
        <v>-1096</v>
      </c>
      <c r="F81" s="23">
        <v>-1309</v>
      </c>
      <c r="G81" s="23">
        <v>-1514</v>
      </c>
      <c r="H81" s="23">
        <v>-1405</v>
      </c>
      <c r="I81" s="23">
        <v>-1331</v>
      </c>
      <c r="J81" s="23">
        <v>-1567</v>
      </c>
      <c r="K81" s="23">
        <v>-2015</v>
      </c>
      <c r="L81" s="23">
        <v>-1952</v>
      </c>
      <c r="M81" s="23">
        <v>-1781</v>
      </c>
      <c r="N81" s="23">
        <v>-1896</v>
      </c>
      <c r="O81" s="23">
        <v>-1709</v>
      </c>
      <c r="P81" s="23">
        <v>-1625</v>
      </c>
      <c r="Q81" s="72"/>
      <c r="R81" s="23">
        <f t="shared" si="69"/>
        <v>-3828</v>
      </c>
      <c r="S81" s="23">
        <f t="shared" si="70"/>
        <v>-1309</v>
      </c>
      <c r="T81" s="23">
        <f t="shared" si="71"/>
        <v>-2823</v>
      </c>
      <c r="U81" s="23">
        <f t="shared" si="72"/>
        <v>-4228</v>
      </c>
      <c r="V81" s="23">
        <f t="shared" si="73"/>
        <v>-5559</v>
      </c>
      <c r="W81" s="23">
        <f t="shared" si="74"/>
        <v>-1567</v>
      </c>
      <c r="X81" s="23">
        <f t="shared" si="75"/>
        <v>-3582</v>
      </c>
      <c r="Y81" s="23">
        <f t="shared" si="76"/>
        <v>-5534</v>
      </c>
      <c r="Z81" s="23">
        <f t="shared" si="77"/>
        <v>-7315</v>
      </c>
      <c r="AA81" s="23">
        <f t="shared" si="78"/>
        <v>-1896</v>
      </c>
      <c r="AB81" s="23">
        <f t="shared" si="79"/>
        <v>-3605</v>
      </c>
      <c r="AC81" s="23">
        <f t="shared" si="80"/>
        <v>-5230</v>
      </c>
      <c r="AD81" s="72"/>
    </row>
    <row r="82" spans="1:30" ht="15" customHeight="1" outlineLevel="1" thickTop="1" thickBot="1" x14ac:dyDescent="0.4">
      <c r="A82" s="2" t="s">
        <v>144</v>
      </c>
      <c r="B82" s="23">
        <v>4352</v>
      </c>
      <c r="C82" s="23">
        <v>4608</v>
      </c>
      <c r="D82" s="23">
        <v>4792</v>
      </c>
      <c r="E82" s="23">
        <v>10625</v>
      </c>
      <c r="F82" s="23">
        <v>9682</v>
      </c>
      <c r="G82" s="23">
        <v>13962</v>
      </c>
      <c r="H82" s="23">
        <v>14208</v>
      </c>
      <c r="I82" s="23">
        <v>16213</v>
      </c>
      <c r="J82" s="23">
        <v>14971</v>
      </c>
      <c r="K82" s="23">
        <v>14806</v>
      </c>
      <c r="L82" s="23">
        <v>14526</v>
      </c>
      <c r="M82" s="23">
        <v>14102</v>
      </c>
      <c r="N82" s="23">
        <v>13777</v>
      </c>
      <c r="O82" s="23">
        <v>13674</v>
      </c>
      <c r="P82" s="23">
        <v>13024</v>
      </c>
      <c r="Q82" s="72"/>
      <c r="R82" s="23">
        <f t="shared" si="69"/>
        <v>24377</v>
      </c>
      <c r="S82" s="23">
        <f t="shared" si="70"/>
        <v>9682</v>
      </c>
      <c r="T82" s="23">
        <f t="shared" si="71"/>
        <v>23644</v>
      </c>
      <c r="U82" s="23">
        <f t="shared" si="72"/>
        <v>37852</v>
      </c>
      <c r="V82" s="23">
        <f t="shared" si="73"/>
        <v>54065</v>
      </c>
      <c r="W82" s="23">
        <f t="shared" si="74"/>
        <v>14971</v>
      </c>
      <c r="X82" s="23">
        <f t="shared" si="75"/>
        <v>29777</v>
      </c>
      <c r="Y82" s="23">
        <f t="shared" si="76"/>
        <v>44303</v>
      </c>
      <c r="Z82" s="23">
        <f t="shared" si="77"/>
        <v>58405</v>
      </c>
      <c r="AA82" s="23">
        <f t="shared" si="78"/>
        <v>13777</v>
      </c>
      <c r="AB82" s="23">
        <f t="shared" si="79"/>
        <v>27451</v>
      </c>
      <c r="AC82" s="23">
        <f t="shared" si="80"/>
        <v>40475</v>
      </c>
      <c r="AD82" s="72"/>
    </row>
    <row r="83" spans="1:30" ht="15" customHeight="1" outlineLevel="1" thickTop="1" thickBot="1" x14ac:dyDescent="0.4">
      <c r="A83" s="2" t="s">
        <v>145</v>
      </c>
      <c r="B83" s="23">
        <v>-809</v>
      </c>
      <c r="C83" s="23">
        <v>-1610</v>
      </c>
      <c r="D83" s="23">
        <v>-2545</v>
      </c>
      <c r="E83" s="23">
        <v>-1619</v>
      </c>
      <c r="F83" s="23">
        <v>-1187</v>
      </c>
      <c r="G83" s="23">
        <v>-5503</v>
      </c>
      <c r="H83" s="23">
        <v>-5379</v>
      </c>
      <c r="I83" s="23">
        <v>-8805</v>
      </c>
      <c r="J83" s="23">
        <v>-5021</v>
      </c>
      <c r="K83" s="23">
        <v>-4535</v>
      </c>
      <c r="L83" s="23">
        <v>-5018</v>
      </c>
      <c r="M83" s="23">
        <v>-9840</v>
      </c>
      <c r="N83" s="23">
        <v>-4031</v>
      </c>
      <c r="O83" s="23">
        <v>-5631</v>
      </c>
      <c r="P83" s="23">
        <v>1333</v>
      </c>
      <c r="Q83" s="72"/>
      <c r="R83" s="23">
        <f t="shared" si="69"/>
        <v>-6583</v>
      </c>
      <c r="S83" s="23">
        <f t="shared" si="70"/>
        <v>-1187</v>
      </c>
      <c r="T83" s="23">
        <f t="shared" si="71"/>
        <v>-6690</v>
      </c>
      <c r="U83" s="23">
        <f t="shared" si="72"/>
        <v>-12069</v>
      </c>
      <c r="V83" s="23">
        <f t="shared" si="73"/>
        <v>-20874</v>
      </c>
      <c r="W83" s="23">
        <f t="shared" si="74"/>
        <v>-5021</v>
      </c>
      <c r="X83" s="23">
        <f t="shared" si="75"/>
        <v>-9556</v>
      </c>
      <c r="Y83" s="23">
        <f t="shared" si="76"/>
        <v>-14574</v>
      </c>
      <c r="Z83" s="23">
        <f t="shared" si="77"/>
        <v>-24414</v>
      </c>
      <c r="AA83" s="23">
        <f t="shared" si="78"/>
        <v>-4031</v>
      </c>
      <c r="AB83" s="23">
        <f t="shared" si="79"/>
        <v>-9662</v>
      </c>
      <c r="AC83" s="23">
        <f t="shared" si="80"/>
        <v>-8329</v>
      </c>
      <c r="AD83" s="72"/>
    </row>
    <row r="84" spans="1:30" ht="15" customHeight="1" outlineLevel="1" thickTop="1" thickBot="1" x14ac:dyDescent="0.4">
      <c r="A84" s="2" t="s">
        <v>166</v>
      </c>
      <c r="B84" s="23">
        <v>-15909</v>
      </c>
      <c r="C84" s="23">
        <v>-23309</v>
      </c>
      <c r="D84" s="23">
        <v>-33835</v>
      </c>
      <c r="E84" s="23">
        <v>-28616</v>
      </c>
      <c r="F84" s="23">
        <v>-34477</v>
      </c>
      <c r="G84" s="23">
        <v>-71547</v>
      </c>
      <c r="H84" s="23">
        <v>-138875</v>
      </c>
      <c r="I84" s="23">
        <v>-119650</v>
      </c>
      <c r="J84" s="23">
        <v>-98632</v>
      </c>
      <c r="K84" s="23">
        <v>-107225</v>
      </c>
      <c r="L84" s="23">
        <v>-111411</v>
      </c>
      <c r="M84" s="23">
        <v>-92119</v>
      </c>
      <c r="N84" s="23">
        <v>-102182</v>
      </c>
      <c r="O84" s="23">
        <v>-88667</v>
      </c>
      <c r="P84" s="23">
        <v>-102003</v>
      </c>
      <c r="Q84" s="72"/>
      <c r="R84" s="23">
        <f t="shared" si="69"/>
        <v>-101669</v>
      </c>
      <c r="S84" s="23">
        <f t="shared" si="70"/>
        <v>-34477</v>
      </c>
      <c r="T84" s="23">
        <f t="shared" si="71"/>
        <v>-106024</v>
      </c>
      <c r="U84" s="23">
        <f t="shared" si="72"/>
        <v>-244899</v>
      </c>
      <c r="V84" s="23">
        <f t="shared" si="73"/>
        <v>-364549</v>
      </c>
      <c r="W84" s="23">
        <f t="shared" si="74"/>
        <v>-98632</v>
      </c>
      <c r="X84" s="23">
        <f t="shared" si="75"/>
        <v>-205857</v>
      </c>
      <c r="Y84" s="23">
        <f t="shared" si="76"/>
        <v>-317268</v>
      </c>
      <c r="Z84" s="23">
        <f t="shared" si="77"/>
        <v>-409387</v>
      </c>
      <c r="AA84" s="23">
        <f t="shared" si="78"/>
        <v>-102182</v>
      </c>
      <c r="AB84" s="23">
        <f t="shared" si="79"/>
        <v>-190849</v>
      </c>
      <c r="AC84" s="23">
        <f t="shared" si="80"/>
        <v>-292852</v>
      </c>
      <c r="AD84" s="72"/>
    </row>
    <row r="85" spans="1:30" s="55" customFormat="1" ht="15" customHeight="1" thickTop="1" thickBot="1" x14ac:dyDescent="0.4">
      <c r="A85" s="91" t="s">
        <v>49</v>
      </c>
      <c r="B85" s="92">
        <f>SUM(B74:B84)</f>
        <v>-43546</v>
      </c>
      <c r="C85" s="92">
        <f t="shared" ref="C85:I85" si="81">SUM(C74:C84)</f>
        <v>-62746</v>
      </c>
      <c r="D85" s="92">
        <f t="shared" si="81"/>
        <v>-83955</v>
      </c>
      <c r="E85" s="92">
        <f>SUM(E74:E84)</f>
        <v>-69692</v>
      </c>
      <c r="F85" s="92">
        <f t="shared" si="81"/>
        <v>-84305</v>
      </c>
      <c r="G85" s="92">
        <f t="shared" si="81"/>
        <v>-156534</v>
      </c>
      <c r="H85" s="92">
        <f t="shared" si="81"/>
        <v>-227223</v>
      </c>
      <c r="I85" s="92">
        <f t="shared" si="81"/>
        <v>-211666</v>
      </c>
      <c r="J85" s="92">
        <f>SUM(J74:J84)</f>
        <v>-207867</v>
      </c>
      <c r="K85" s="92">
        <f t="shared" ref="K85:P85" si="82">SUM(K74:K84)</f>
        <v>-216493</v>
      </c>
      <c r="L85" s="92">
        <f t="shared" si="82"/>
        <v>-215480</v>
      </c>
      <c r="M85" s="92">
        <f t="shared" si="82"/>
        <v>-194633</v>
      </c>
      <c r="N85" s="92">
        <f t="shared" si="82"/>
        <v>-203655</v>
      </c>
      <c r="O85" s="92">
        <f t="shared" si="82"/>
        <v>-200043</v>
      </c>
      <c r="P85" s="92">
        <f t="shared" si="82"/>
        <v>-212424</v>
      </c>
      <c r="Q85" s="72"/>
      <c r="R85" s="92">
        <f t="shared" ref="R85:AC85" si="83">SUM(R74:R84)</f>
        <v>-259939</v>
      </c>
      <c r="S85" s="92">
        <f t="shared" si="83"/>
        <v>-84305</v>
      </c>
      <c r="T85" s="92">
        <f t="shared" si="83"/>
        <v>-240839</v>
      </c>
      <c r="U85" s="92">
        <f t="shared" si="83"/>
        <v>-468062</v>
      </c>
      <c r="V85" s="92">
        <f t="shared" si="83"/>
        <v>-679728</v>
      </c>
      <c r="W85" s="92">
        <f t="shared" si="83"/>
        <v>-207867</v>
      </c>
      <c r="X85" s="92">
        <f t="shared" si="83"/>
        <v>-424360</v>
      </c>
      <c r="Y85" s="92">
        <f t="shared" si="83"/>
        <v>-639840</v>
      </c>
      <c r="Z85" s="92">
        <f t="shared" si="83"/>
        <v>-834473</v>
      </c>
      <c r="AA85" s="92">
        <f t="shared" si="83"/>
        <v>-203655</v>
      </c>
      <c r="AB85" s="92">
        <f t="shared" si="83"/>
        <v>-403698</v>
      </c>
      <c r="AC85" s="92">
        <f t="shared" si="83"/>
        <v>-616122</v>
      </c>
      <c r="AD85" s="72"/>
    </row>
    <row r="86" spans="1:30" customFormat="1" ht="15.5" thickTop="1" thickBot="1" x14ac:dyDescent="0.4"/>
    <row r="87" spans="1:30" ht="15" customHeight="1" thickTop="1" thickBot="1" x14ac:dyDescent="0.4">
      <c r="A87" s="88" t="s">
        <v>50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72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72"/>
    </row>
    <row r="88" spans="1:30" ht="15" customHeight="1" outlineLevel="1" thickTop="1" thickBot="1" x14ac:dyDescent="0.4">
      <c r="A88" s="2" t="s">
        <v>45</v>
      </c>
      <c r="B88" s="23">
        <v>-698</v>
      </c>
      <c r="C88" s="23">
        <v>-850</v>
      </c>
      <c r="D88" s="23">
        <v>-1097</v>
      </c>
      <c r="E88" s="23">
        <v>-838</v>
      </c>
      <c r="F88" s="23">
        <v>-1088</v>
      </c>
      <c r="G88" s="23">
        <v>-3902</v>
      </c>
      <c r="H88" s="23">
        <v>-4344</v>
      </c>
      <c r="I88" s="23">
        <v>-3020</v>
      </c>
      <c r="J88" s="23">
        <v>-1071</v>
      </c>
      <c r="K88" s="23">
        <v>-1086</v>
      </c>
      <c r="L88" s="23">
        <v>-1113</v>
      </c>
      <c r="M88" s="23">
        <v>-1232</v>
      </c>
      <c r="N88" s="23">
        <v>-855</v>
      </c>
      <c r="O88" s="23">
        <v>-965</v>
      </c>
      <c r="P88" s="23">
        <v>-1098</v>
      </c>
      <c r="Q88" s="72"/>
      <c r="R88" s="23">
        <f t="shared" ref="R88:R96" si="84">SUM(B88:E88)</f>
        <v>-3483</v>
      </c>
      <c r="S88" s="23">
        <f t="shared" ref="S88:S96" si="85">F88</f>
        <v>-1088</v>
      </c>
      <c r="T88" s="23">
        <f t="shared" ref="T88:T96" si="86">SUM(F88:G88)</f>
        <v>-4990</v>
      </c>
      <c r="U88" s="23">
        <f t="shared" ref="U88:U96" si="87">SUM(F88:H88)</f>
        <v>-9334</v>
      </c>
      <c r="V88" s="23">
        <f t="shared" ref="V88:V96" si="88">SUM(F88:I88)</f>
        <v>-12354</v>
      </c>
      <c r="W88" s="23">
        <f t="shared" ref="W88:W96" si="89">J88</f>
        <v>-1071</v>
      </c>
      <c r="X88" s="23">
        <f t="shared" ref="X88:X96" si="90">SUM(J88:K88)</f>
        <v>-2157</v>
      </c>
      <c r="Y88" s="23">
        <f t="shared" ref="Y88:Y96" si="91">SUM(J88:L88)</f>
        <v>-3270</v>
      </c>
      <c r="Z88" s="23">
        <f t="shared" ref="Z88:Z96" si="92">SUM(J88:M88)</f>
        <v>-4502</v>
      </c>
      <c r="AA88" s="23">
        <f t="shared" ref="AA88:AA96" si="93">N88</f>
        <v>-855</v>
      </c>
      <c r="AB88" s="23">
        <f t="shared" ref="AB88:AB96" si="94">SUM(N88:O88)</f>
        <v>-1820</v>
      </c>
      <c r="AC88" s="23">
        <f t="shared" ref="AC88:AC96" si="95">SUM(N88:P88)</f>
        <v>-2918</v>
      </c>
      <c r="AD88" s="72"/>
    </row>
    <row r="89" spans="1:30" ht="15" customHeight="1" outlineLevel="1" thickTop="1" thickBot="1" x14ac:dyDescent="0.4">
      <c r="A89" s="2" t="s">
        <v>48</v>
      </c>
      <c r="B89" s="23">
        <v>-5</v>
      </c>
      <c r="C89" s="23">
        <v>-8</v>
      </c>
      <c r="D89" s="23">
        <v>0</v>
      </c>
      <c r="E89" s="23">
        <v>-181</v>
      </c>
      <c r="F89" s="23">
        <v>-5</v>
      </c>
      <c r="G89" s="23">
        <v>-1538</v>
      </c>
      <c r="H89" s="23">
        <v>0</v>
      </c>
      <c r="I89" s="23">
        <v>-1816</v>
      </c>
      <c r="J89" s="23">
        <v>-378</v>
      </c>
      <c r="K89" s="23">
        <v>-369</v>
      </c>
      <c r="L89" s="23">
        <v>-334</v>
      </c>
      <c r="M89" s="23">
        <v>-865</v>
      </c>
      <c r="N89" s="23">
        <v>-636</v>
      </c>
      <c r="O89" s="23">
        <v>-364</v>
      </c>
      <c r="P89" s="23">
        <v>-301</v>
      </c>
      <c r="Q89" s="72"/>
      <c r="R89" s="23">
        <f t="shared" si="84"/>
        <v>-194</v>
      </c>
      <c r="S89" s="23">
        <f t="shared" si="85"/>
        <v>-5</v>
      </c>
      <c r="T89" s="23">
        <f t="shared" si="86"/>
        <v>-1543</v>
      </c>
      <c r="U89" s="23">
        <f t="shared" si="87"/>
        <v>-1543</v>
      </c>
      <c r="V89" s="23">
        <f t="shared" si="88"/>
        <v>-3359</v>
      </c>
      <c r="W89" s="23">
        <f t="shared" si="89"/>
        <v>-378</v>
      </c>
      <c r="X89" s="23">
        <f t="shared" si="90"/>
        <v>-747</v>
      </c>
      <c r="Y89" s="23">
        <f t="shared" si="91"/>
        <v>-1081</v>
      </c>
      <c r="Z89" s="23">
        <f t="shared" si="92"/>
        <v>-1946</v>
      </c>
      <c r="AA89" s="23">
        <f t="shared" si="93"/>
        <v>-636</v>
      </c>
      <c r="AB89" s="23">
        <f t="shared" si="94"/>
        <v>-1000</v>
      </c>
      <c r="AC89" s="23">
        <f t="shared" si="95"/>
        <v>-1301</v>
      </c>
      <c r="AD89" s="72"/>
    </row>
    <row r="90" spans="1:30" ht="15" customHeight="1" outlineLevel="1" thickTop="1" thickBot="1" x14ac:dyDescent="0.4">
      <c r="A90" s="2" t="s">
        <v>34</v>
      </c>
      <c r="B90" s="23">
        <v>-76</v>
      </c>
      <c r="C90" s="23">
        <v>-82</v>
      </c>
      <c r="D90" s="23">
        <v>-77</v>
      </c>
      <c r="E90" s="23">
        <v>-71</v>
      </c>
      <c r="F90" s="23">
        <v>-71</v>
      </c>
      <c r="G90" s="23">
        <v>-198</v>
      </c>
      <c r="H90" s="23">
        <v>-1733</v>
      </c>
      <c r="I90" s="23">
        <v>-584</v>
      </c>
      <c r="J90" s="23">
        <v>-185</v>
      </c>
      <c r="K90" s="23">
        <v>-189</v>
      </c>
      <c r="L90" s="23">
        <v>-179</v>
      </c>
      <c r="M90" s="23">
        <v>-169</v>
      </c>
      <c r="N90" s="23">
        <v>-157</v>
      </c>
      <c r="O90" s="23">
        <v>-154</v>
      </c>
      <c r="P90" s="23">
        <v>-148</v>
      </c>
      <c r="Q90" s="72"/>
      <c r="R90" s="23">
        <f t="shared" si="84"/>
        <v>-306</v>
      </c>
      <c r="S90" s="23">
        <f t="shared" si="85"/>
        <v>-71</v>
      </c>
      <c r="T90" s="23">
        <f t="shared" si="86"/>
        <v>-269</v>
      </c>
      <c r="U90" s="23">
        <f t="shared" si="87"/>
        <v>-2002</v>
      </c>
      <c r="V90" s="23">
        <f t="shared" si="88"/>
        <v>-2586</v>
      </c>
      <c r="W90" s="23">
        <f t="shared" si="89"/>
        <v>-185</v>
      </c>
      <c r="X90" s="23">
        <f t="shared" si="90"/>
        <v>-374</v>
      </c>
      <c r="Y90" s="23">
        <f t="shared" si="91"/>
        <v>-553</v>
      </c>
      <c r="Z90" s="23">
        <f t="shared" si="92"/>
        <v>-722</v>
      </c>
      <c r="AA90" s="23">
        <f t="shared" si="93"/>
        <v>-157</v>
      </c>
      <c r="AB90" s="23">
        <f t="shared" si="94"/>
        <v>-311</v>
      </c>
      <c r="AC90" s="23">
        <f t="shared" si="95"/>
        <v>-459</v>
      </c>
      <c r="AD90" s="72"/>
    </row>
    <row r="91" spans="1:30" ht="15" customHeight="1" outlineLevel="1" thickTop="1" thickBot="1" x14ac:dyDescent="0.4">
      <c r="A91" s="2" t="s">
        <v>146</v>
      </c>
      <c r="B91" s="23">
        <v>-241</v>
      </c>
      <c r="C91" s="23">
        <v>-152</v>
      </c>
      <c r="D91" s="23">
        <v>-430</v>
      </c>
      <c r="E91" s="23">
        <v>-325</v>
      </c>
      <c r="F91" s="23">
        <v>-445</v>
      </c>
      <c r="G91" s="23">
        <v>-1318</v>
      </c>
      <c r="H91" s="23">
        <v>-212</v>
      </c>
      <c r="I91" s="23">
        <v>-508</v>
      </c>
      <c r="J91" s="23">
        <v>-754</v>
      </c>
      <c r="K91" s="23">
        <v>-1026</v>
      </c>
      <c r="L91" s="23">
        <v>-764</v>
      </c>
      <c r="M91" s="23">
        <v>-742</v>
      </c>
      <c r="N91" s="23">
        <v>-895</v>
      </c>
      <c r="O91" s="23">
        <v>-754</v>
      </c>
      <c r="P91" s="23">
        <v>-735</v>
      </c>
      <c r="Q91" s="72"/>
      <c r="R91" s="23">
        <f t="shared" si="84"/>
        <v>-1148</v>
      </c>
      <c r="S91" s="23">
        <f t="shared" si="85"/>
        <v>-445</v>
      </c>
      <c r="T91" s="23">
        <f t="shared" si="86"/>
        <v>-1763</v>
      </c>
      <c r="U91" s="23">
        <f t="shared" si="87"/>
        <v>-1975</v>
      </c>
      <c r="V91" s="23">
        <f t="shared" si="88"/>
        <v>-2483</v>
      </c>
      <c r="W91" s="23">
        <f t="shared" si="89"/>
        <v>-754</v>
      </c>
      <c r="X91" s="23">
        <f t="shared" si="90"/>
        <v>-1780</v>
      </c>
      <c r="Y91" s="23">
        <f t="shared" si="91"/>
        <v>-2544</v>
      </c>
      <c r="Z91" s="23">
        <f t="shared" si="92"/>
        <v>-3286</v>
      </c>
      <c r="AA91" s="23">
        <f t="shared" si="93"/>
        <v>-895</v>
      </c>
      <c r="AB91" s="23">
        <f t="shared" si="94"/>
        <v>-1649</v>
      </c>
      <c r="AC91" s="23">
        <f t="shared" si="95"/>
        <v>-2384</v>
      </c>
      <c r="AD91" s="72"/>
    </row>
    <row r="92" spans="1:30" ht="15" customHeight="1" outlineLevel="1" thickTop="1" thickBot="1" x14ac:dyDescent="0.4">
      <c r="A92" s="2" t="s">
        <v>147</v>
      </c>
      <c r="B92" s="23">
        <v>-4</v>
      </c>
      <c r="C92" s="23">
        <v>1</v>
      </c>
      <c r="D92" s="23">
        <v>0</v>
      </c>
      <c r="E92" s="23">
        <v>16</v>
      </c>
      <c r="F92" s="23">
        <v>-54</v>
      </c>
      <c r="G92" s="23">
        <v>-480</v>
      </c>
      <c r="H92" s="23">
        <v>0</v>
      </c>
      <c r="I92" s="23">
        <v>69</v>
      </c>
      <c r="J92" s="23">
        <v>-50</v>
      </c>
      <c r="K92" s="23">
        <v>-62</v>
      </c>
      <c r="L92" s="23">
        <v>0</v>
      </c>
      <c r="M92" s="23">
        <v>-302</v>
      </c>
      <c r="N92" s="23">
        <v>-218</v>
      </c>
      <c r="O92" s="23">
        <v>-138</v>
      </c>
      <c r="P92" s="23">
        <v>-3</v>
      </c>
      <c r="Q92" s="72"/>
      <c r="R92" s="23">
        <f t="shared" si="84"/>
        <v>13</v>
      </c>
      <c r="S92" s="23">
        <f t="shared" si="85"/>
        <v>-54</v>
      </c>
      <c r="T92" s="23">
        <f t="shared" si="86"/>
        <v>-534</v>
      </c>
      <c r="U92" s="23">
        <f t="shared" si="87"/>
        <v>-534</v>
      </c>
      <c r="V92" s="23">
        <f t="shared" si="88"/>
        <v>-465</v>
      </c>
      <c r="W92" s="23">
        <f t="shared" si="89"/>
        <v>-50</v>
      </c>
      <c r="X92" s="23">
        <f t="shared" si="90"/>
        <v>-112</v>
      </c>
      <c r="Y92" s="23">
        <f t="shared" si="91"/>
        <v>-112</v>
      </c>
      <c r="Z92" s="23">
        <f t="shared" si="92"/>
        <v>-414</v>
      </c>
      <c r="AA92" s="23">
        <f t="shared" si="93"/>
        <v>-218</v>
      </c>
      <c r="AB92" s="23">
        <f t="shared" si="94"/>
        <v>-356</v>
      </c>
      <c r="AC92" s="23">
        <f t="shared" si="95"/>
        <v>-359</v>
      </c>
      <c r="AD92" s="72"/>
    </row>
    <row r="93" spans="1:30" ht="15" customHeight="1" outlineLevel="1" thickTop="1" thickBot="1" x14ac:dyDescent="0.4">
      <c r="A93" s="2" t="s">
        <v>148</v>
      </c>
      <c r="B93" s="23">
        <v>0</v>
      </c>
      <c r="C93" s="23">
        <v>-4</v>
      </c>
      <c r="D93" s="23">
        <v>-1</v>
      </c>
      <c r="E93" s="23">
        <v>-5</v>
      </c>
      <c r="F93" s="23">
        <v>0</v>
      </c>
      <c r="G93" s="23">
        <v>-104</v>
      </c>
      <c r="H93" s="23">
        <v>-117</v>
      </c>
      <c r="I93" s="23">
        <v>-218</v>
      </c>
      <c r="J93" s="23">
        <v>0</v>
      </c>
      <c r="K93" s="23">
        <v>0</v>
      </c>
      <c r="L93" s="23">
        <v>0</v>
      </c>
      <c r="M93" s="23">
        <v>-215</v>
      </c>
      <c r="N93" s="23">
        <v>-17</v>
      </c>
      <c r="O93" s="23">
        <v>-4</v>
      </c>
      <c r="P93" s="23">
        <v>0</v>
      </c>
      <c r="Q93" s="72"/>
      <c r="R93" s="23">
        <f t="shared" si="84"/>
        <v>-10</v>
      </c>
      <c r="S93" s="23">
        <f t="shared" si="85"/>
        <v>0</v>
      </c>
      <c r="T93" s="23">
        <f t="shared" si="86"/>
        <v>-104</v>
      </c>
      <c r="U93" s="23">
        <f t="shared" si="87"/>
        <v>-221</v>
      </c>
      <c r="V93" s="23">
        <f t="shared" si="88"/>
        <v>-439</v>
      </c>
      <c r="W93" s="23">
        <f t="shared" si="89"/>
        <v>0</v>
      </c>
      <c r="X93" s="23">
        <f t="shared" si="90"/>
        <v>0</v>
      </c>
      <c r="Y93" s="23">
        <f t="shared" si="91"/>
        <v>0</v>
      </c>
      <c r="Z93" s="23">
        <f t="shared" si="92"/>
        <v>-215</v>
      </c>
      <c r="AA93" s="23">
        <f t="shared" si="93"/>
        <v>-17</v>
      </c>
      <c r="AB93" s="23">
        <f t="shared" si="94"/>
        <v>-21</v>
      </c>
      <c r="AC93" s="23">
        <f t="shared" si="95"/>
        <v>-21</v>
      </c>
      <c r="AD93" s="72"/>
    </row>
    <row r="94" spans="1:30" ht="15" customHeight="1" outlineLevel="1" thickTop="1" thickBot="1" x14ac:dyDescent="0.4">
      <c r="A94" s="2" t="s">
        <v>149</v>
      </c>
      <c r="B94" s="23">
        <v>0</v>
      </c>
      <c r="C94" s="23">
        <v>-9</v>
      </c>
      <c r="D94" s="23">
        <v>-13</v>
      </c>
      <c r="E94" s="23">
        <v>-14</v>
      </c>
      <c r="F94" s="23">
        <v>0</v>
      </c>
      <c r="G94" s="23">
        <v>-197</v>
      </c>
      <c r="H94" s="23">
        <v>-228</v>
      </c>
      <c r="I94" s="23">
        <v>-276</v>
      </c>
      <c r="J94" s="23">
        <v>0</v>
      </c>
      <c r="K94" s="23">
        <v>0</v>
      </c>
      <c r="L94" s="23">
        <v>0</v>
      </c>
      <c r="M94" s="23">
        <v>-55</v>
      </c>
      <c r="N94" s="23">
        <v>-26</v>
      </c>
      <c r="O94" s="23">
        <v>-4</v>
      </c>
      <c r="P94" s="23">
        <v>0</v>
      </c>
      <c r="Q94" s="72"/>
      <c r="R94" s="23">
        <f t="shared" si="84"/>
        <v>-36</v>
      </c>
      <c r="S94" s="23">
        <f t="shared" si="85"/>
        <v>0</v>
      </c>
      <c r="T94" s="23">
        <f t="shared" si="86"/>
        <v>-197</v>
      </c>
      <c r="U94" s="23">
        <f t="shared" si="87"/>
        <v>-425</v>
      </c>
      <c r="V94" s="23">
        <f t="shared" si="88"/>
        <v>-701</v>
      </c>
      <c r="W94" s="23">
        <f t="shared" si="89"/>
        <v>0</v>
      </c>
      <c r="X94" s="23">
        <f t="shared" si="90"/>
        <v>0</v>
      </c>
      <c r="Y94" s="23">
        <f t="shared" si="91"/>
        <v>0</v>
      </c>
      <c r="Z94" s="23">
        <f t="shared" si="92"/>
        <v>-55</v>
      </c>
      <c r="AA94" s="23">
        <f t="shared" si="93"/>
        <v>-26</v>
      </c>
      <c r="AB94" s="23">
        <f t="shared" si="94"/>
        <v>-30</v>
      </c>
      <c r="AC94" s="23">
        <f t="shared" si="95"/>
        <v>-30</v>
      </c>
      <c r="AD94" s="72"/>
    </row>
    <row r="95" spans="1:30" ht="15" customHeight="1" outlineLevel="1" thickTop="1" thickBot="1" x14ac:dyDescent="0.4">
      <c r="A95" s="2" t="s">
        <v>150</v>
      </c>
      <c r="B95" s="23">
        <v>-69</v>
      </c>
      <c r="C95" s="23">
        <v>-60</v>
      </c>
      <c r="D95" s="23">
        <v>-102</v>
      </c>
      <c r="E95" s="23">
        <v>-110</v>
      </c>
      <c r="F95" s="23">
        <v>-101</v>
      </c>
      <c r="G95" s="23">
        <v>-228</v>
      </c>
      <c r="H95" s="23">
        <v>-248</v>
      </c>
      <c r="I95" s="23">
        <v>-399</v>
      </c>
      <c r="J95" s="23">
        <v>-146</v>
      </c>
      <c r="K95" s="23">
        <v>-142</v>
      </c>
      <c r="L95" s="23">
        <v>-510</v>
      </c>
      <c r="M95" s="23">
        <v>-2070</v>
      </c>
      <c r="N95" s="23">
        <v>-826</v>
      </c>
      <c r="O95" s="23">
        <v>-1031</v>
      </c>
      <c r="P95" s="23">
        <v>-720</v>
      </c>
      <c r="Q95" s="72"/>
      <c r="R95" s="23">
        <f t="shared" si="84"/>
        <v>-341</v>
      </c>
      <c r="S95" s="23">
        <f t="shared" si="85"/>
        <v>-101</v>
      </c>
      <c r="T95" s="23">
        <f t="shared" si="86"/>
        <v>-329</v>
      </c>
      <c r="U95" s="23">
        <f t="shared" si="87"/>
        <v>-577</v>
      </c>
      <c r="V95" s="23">
        <f t="shared" si="88"/>
        <v>-976</v>
      </c>
      <c r="W95" s="23">
        <f t="shared" si="89"/>
        <v>-146</v>
      </c>
      <c r="X95" s="23">
        <f t="shared" si="90"/>
        <v>-288</v>
      </c>
      <c r="Y95" s="23">
        <f t="shared" si="91"/>
        <v>-798</v>
      </c>
      <c r="Z95" s="23">
        <f t="shared" si="92"/>
        <v>-2868</v>
      </c>
      <c r="AA95" s="23">
        <f t="shared" si="93"/>
        <v>-826</v>
      </c>
      <c r="AB95" s="23">
        <f t="shared" si="94"/>
        <v>-1857</v>
      </c>
      <c r="AC95" s="23">
        <f t="shared" si="95"/>
        <v>-2577</v>
      </c>
      <c r="AD95" s="72"/>
    </row>
    <row r="96" spans="1:30" ht="15" customHeight="1" outlineLevel="1" thickTop="1" thickBot="1" x14ac:dyDescent="0.4">
      <c r="A96" s="2" t="s">
        <v>151</v>
      </c>
      <c r="B96" s="23">
        <v>-84</v>
      </c>
      <c r="C96" s="23">
        <v>-127</v>
      </c>
      <c r="D96" s="23">
        <v>-79</v>
      </c>
      <c r="E96" s="23">
        <v>-4988</v>
      </c>
      <c r="F96" s="23">
        <v>-355</v>
      </c>
      <c r="G96" s="23">
        <v>-1774</v>
      </c>
      <c r="H96" s="23">
        <v>-1267</v>
      </c>
      <c r="I96" s="23">
        <v>2565</v>
      </c>
      <c r="J96" s="23">
        <v>-3549</v>
      </c>
      <c r="K96" s="23">
        <v>-3599</v>
      </c>
      <c r="L96" s="23">
        <v>-3374</v>
      </c>
      <c r="M96" s="23">
        <v>2081</v>
      </c>
      <c r="N96" s="23">
        <v>-1721</v>
      </c>
      <c r="O96" s="23">
        <v>-1749</v>
      </c>
      <c r="P96" s="23">
        <v>-4347</v>
      </c>
      <c r="Q96" s="72"/>
      <c r="R96" s="23">
        <f t="shared" si="84"/>
        <v>-5278</v>
      </c>
      <c r="S96" s="23">
        <f t="shared" si="85"/>
        <v>-355</v>
      </c>
      <c r="T96" s="23">
        <f t="shared" si="86"/>
        <v>-2129</v>
      </c>
      <c r="U96" s="23">
        <f t="shared" si="87"/>
        <v>-3396</v>
      </c>
      <c r="V96" s="23">
        <f t="shared" si="88"/>
        <v>-831</v>
      </c>
      <c r="W96" s="23">
        <f t="shared" si="89"/>
        <v>-3549</v>
      </c>
      <c r="X96" s="23">
        <f t="shared" si="90"/>
        <v>-7148</v>
      </c>
      <c r="Y96" s="23">
        <f t="shared" si="91"/>
        <v>-10522</v>
      </c>
      <c r="Z96" s="23">
        <f t="shared" si="92"/>
        <v>-8441</v>
      </c>
      <c r="AA96" s="23">
        <f t="shared" si="93"/>
        <v>-1721</v>
      </c>
      <c r="AB96" s="23">
        <f t="shared" si="94"/>
        <v>-3470</v>
      </c>
      <c r="AC96" s="23">
        <f t="shared" si="95"/>
        <v>-7817</v>
      </c>
      <c r="AD96" s="72"/>
    </row>
    <row r="97" spans="1:30" s="55" customFormat="1" ht="15" customHeight="1" thickTop="1" thickBot="1" x14ac:dyDescent="0.4">
      <c r="A97" s="91" t="s">
        <v>49</v>
      </c>
      <c r="B97" s="92">
        <f>SUM(B88:B96)</f>
        <v>-1177</v>
      </c>
      <c r="C97" s="92">
        <f t="shared" ref="C97:P97" si="96">SUM(C88:C96)</f>
        <v>-1291</v>
      </c>
      <c r="D97" s="92">
        <f>SUM(D88:D96)</f>
        <v>-1799</v>
      </c>
      <c r="E97" s="92">
        <f>SUM(E88:E96)</f>
        <v>-6516</v>
      </c>
      <c r="F97" s="92">
        <f t="shared" si="96"/>
        <v>-2119</v>
      </c>
      <c r="G97" s="92">
        <f t="shared" si="96"/>
        <v>-9739</v>
      </c>
      <c r="H97" s="92">
        <f t="shared" si="96"/>
        <v>-8149</v>
      </c>
      <c r="I97" s="92">
        <f t="shared" si="96"/>
        <v>-4187</v>
      </c>
      <c r="J97" s="92">
        <f>SUM(J88:J96)</f>
        <v>-6133</v>
      </c>
      <c r="K97" s="92">
        <f t="shared" si="96"/>
        <v>-6473</v>
      </c>
      <c r="L97" s="92">
        <f t="shared" si="96"/>
        <v>-6274</v>
      </c>
      <c r="M97" s="92">
        <f t="shared" si="96"/>
        <v>-3569</v>
      </c>
      <c r="N97" s="92">
        <f t="shared" si="96"/>
        <v>-5351</v>
      </c>
      <c r="O97" s="92">
        <f t="shared" si="96"/>
        <v>-5163</v>
      </c>
      <c r="P97" s="92">
        <f t="shared" si="96"/>
        <v>-7352</v>
      </c>
      <c r="Q97" s="72"/>
      <c r="R97" s="92">
        <f t="shared" ref="R97:X97" si="97">SUM(R88:R96)</f>
        <v>-10783</v>
      </c>
      <c r="S97" s="92">
        <f t="shared" si="97"/>
        <v>-2119</v>
      </c>
      <c r="T97" s="92">
        <f t="shared" si="97"/>
        <v>-11858</v>
      </c>
      <c r="U97" s="92">
        <f t="shared" si="97"/>
        <v>-20007</v>
      </c>
      <c r="V97" s="92">
        <f t="shared" si="97"/>
        <v>-24194</v>
      </c>
      <c r="W97" s="92">
        <f t="shared" si="97"/>
        <v>-6133</v>
      </c>
      <c r="X97" s="92">
        <f t="shared" si="97"/>
        <v>-12606</v>
      </c>
      <c r="Y97" s="92">
        <f t="shared" ref="Y97:AC97" si="98">SUM(Y88:Y96)</f>
        <v>-18880</v>
      </c>
      <c r="Z97" s="92">
        <f t="shared" si="98"/>
        <v>-22449</v>
      </c>
      <c r="AA97" s="92">
        <f t="shared" si="98"/>
        <v>-5351</v>
      </c>
      <c r="AB97" s="92">
        <f t="shared" si="98"/>
        <v>-10514</v>
      </c>
      <c r="AC97" s="92">
        <f t="shared" si="98"/>
        <v>-17866</v>
      </c>
      <c r="AD97" s="72"/>
    </row>
    <row r="98" spans="1:30" customFormat="1" ht="15" customHeight="1" thickTop="1" x14ac:dyDescent="0.35"/>
    <row r="99" spans="1:30" ht="12" thickBot="1" x14ac:dyDescent="0.4">
      <c r="A99" s="51" t="s">
        <v>52</v>
      </c>
      <c r="B99" s="53" t="str">
        <f t="shared" ref="B99:P99" si="99">IF($A$6="PT",B$6,B$5)</f>
        <v>1T22</v>
      </c>
      <c r="C99" s="53" t="str">
        <f t="shared" si="99"/>
        <v>2T22</v>
      </c>
      <c r="D99" s="53" t="str">
        <f t="shared" si="99"/>
        <v>3T22</v>
      </c>
      <c r="E99" s="53" t="str">
        <f t="shared" si="99"/>
        <v>4T22</v>
      </c>
      <c r="F99" s="53" t="str">
        <f t="shared" si="99"/>
        <v>1T23</v>
      </c>
      <c r="G99" s="53" t="str">
        <f t="shared" si="99"/>
        <v>2T23</v>
      </c>
      <c r="H99" s="53" t="str">
        <f t="shared" si="99"/>
        <v>3T23</v>
      </c>
      <c r="I99" s="53" t="str">
        <f t="shared" si="99"/>
        <v>4T23</v>
      </c>
      <c r="J99" s="53" t="str">
        <f t="shared" si="99"/>
        <v>1T24</v>
      </c>
      <c r="K99" s="53" t="str">
        <f t="shared" si="99"/>
        <v>2T24</v>
      </c>
      <c r="L99" s="53" t="str">
        <f t="shared" si="99"/>
        <v>3T24</v>
      </c>
      <c r="M99" s="53" t="str">
        <f t="shared" si="99"/>
        <v>4T24</v>
      </c>
      <c r="N99" s="53" t="str">
        <f t="shared" si="99"/>
        <v>1T25</v>
      </c>
      <c r="O99" s="53" t="str">
        <f t="shared" si="99"/>
        <v>2T25</v>
      </c>
      <c r="P99" s="53" t="str">
        <f t="shared" si="99"/>
        <v>3T25</v>
      </c>
      <c r="Q99" s="72"/>
      <c r="R99" s="53">
        <f t="shared" ref="R99:X99" si="100">R$7</f>
        <v>2022</v>
      </c>
      <c r="S99" s="53" t="str">
        <f t="shared" si="100"/>
        <v>1T23</v>
      </c>
      <c r="T99" s="53" t="str">
        <f t="shared" si="100"/>
        <v>6M23</v>
      </c>
      <c r="U99" s="53" t="str">
        <f t="shared" si="100"/>
        <v>9M23</v>
      </c>
      <c r="V99" s="53">
        <f t="shared" si="100"/>
        <v>2023</v>
      </c>
      <c r="W99" s="53" t="str">
        <f t="shared" si="100"/>
        <v>1T24</v>
      </c>
      <c r="X99" s="53" t="str">
        <f t="shared" si="100"/>
        <v>6M24</v>
      </c>
      <c r="Y99" s="53" t="str">
        <f t="shared" ref="Y99:AC99" si="101">Y$7</f>
        <v>9M24</v>
      </c>
      <c r="Z99" s="53">
        <f t="shared" si="101"/>
        <v>2024</v>
      </c>
      <c r="AA99" s="53" t="str">
        <f t="shared" si="101"/>
        <v>1T25</v>
      </c>
      <c r="AB99" s="53" t="str">
        <f t="shared" si="101"/>
        <v>6M25</v>
      </c>
      <c r="AC99" s="53" t="str">
        <f t="shared" si="101"/>
        <v>9M25</v>
      </c>
      <c r="AD99" s="72"/>
    </row>
    <row r="100" spans="1:30" ht="12.5" thickTop="1" thickBot="1" x14ac:dyDescent="0.4">
      <c r="A100" s="1" t="s">
        <v>202</v>
      </c>
      <c r="B100" s="20"/>
      <c r="C100" s="20"/>
      <c r="D100" s="20">
        <f t="shared" ref="D100:Z100" si="102">D30</f>
        <v>57089</v>
      </c>
      <c r="E100" s="20">
        <f t="shared" si="102"/>
        <v>61292</v>
      </c>
      <c r="F100" s="20">
        <f t="shared" si="102"/>
        <v>75532</v>
      </c>
      <c r="G100" s="20">
        <f t="shared" si="102"/>
        <v>119645</v>
      </c>
      <c r="H100" s="20">
        <f t="shared" si="102"/>
        <v>123700</v>
      </c>
      <c r="I100" s="20">
        <f t="shared" si="102"/>
        <v>112245</v>
      </c>
      <c r="J100" s="20">
        <f t="shared" si="102"/>
        <v>117874</v>
      </c>
      <c r="K100" s="20">
        <f t="shared" si="102"/>
        <v>112030</v>
      </c>
      <c r="L100" s="20">
        <f t="shared" si="102"/>
        <v>104409</v>
      </c>
      <c r="M100" s="20">
        <f t="shared" si="102"/>
        <v>109777</v>
      </c>
      <c r="N100" s="20">
        <f t="shared" si="102"/>
        <v>122033</v>
      </c>
      <c r="O100" s="20">
        <f t="shared" si="102"/>
        <v>128356</v>
      </c>
      <c r="P100" s="20">
        <f t="shared" si="102"/>
        <v>127032</v>
      </c>
      <c r="Q100" s="93"/>
      <c r="R100" s="20">
        <f t="shared" si="102"/>
        <v>222378</v>
      </c>
      <c r="S100" s="20">
        <f t="shared" si="102"/>
        <v>75532</v>
      </c>
      <c r="T100" s="20">
        <f t="shared" si="102"/>
        <v>195177</v>
      </c>
      <c r="U100" s="20">
        <f t="shared" si="102"/>
        <v>318877</v>
      </c>
      <c r="V100" s="20">
        <f t="shared" si="102"/>
        <v>431122</v>
      </c>
      <c r="W100" s="20">
        <f t="shared" si="102"/>
        <v>117874</v>
      </c>
      <c r="X100" s="20">
        <f t="shared" si="102"/>
        <v>229904</v>
      </c>
      <c r="Y100" s="20">
        <f t="shared" si="102"/>
        <v>334313</v>
      </c>
      <c r="Z100" s="20">
        <f t="shared" si="102"/>
        <v>444090</v>
      </c>
      <c r="AA100" s="20">
        <f>AA30</f>
        <v>115077</v>
      </c>
      <c r="AB100" s="20">
        <f>AB30</f>
        <v>250389</v>
      </c>
      <c r="AC100" s="20">
        <f>AC30</f>
        <v>377421</v>
      </c>
      <c r="AD100" s="93"/>
    </row>
    <row r="101" spans="1:30" ht="12.5" thickTop="1" thickBot="1" x14ac:dyDescent="0.4">
      <c r="A101" s="54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72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72"/>
    </row>
    <row r="102" spans="1:30" ht="12.5" thickTop="1" thickBot="1" x14ac:dyDescent="0.4">
      <c r="A102" s="1" t="s">
        <v>205</v>
      </c>
      <c r="B102" s="20"/>
      <c r="C102" s="20"/>
      <c r="D102" s="20">
        <v>0</v>
      </c>
      <c r="E102" s="20">
        <v>55175</v>
      </c>
      <c r="F102" s="20">
        <v>41937</v>
      </c>
      <c r="G102" s="20">
        <f t="shared" ref="G102:P102" si="103">SUM(G103:G107)</f>
        <v>0</v>
      </c>
      <c r="H102" s="20">
        <f t="shared" si="103"/>
        <v>0</v>
      </c>
      <c r="I102" s="20">
        <f t="shared" si="103"/>
        <v>0</v>
      </c>
      <c r="J102" s="20">
        <f t="shared" si="103"/>
        <v>0</v>
      </c>
      <c r="K102" s="20">
        <f t="shared" si="103"/>
        <v>0</v>
      </c>
      <c r="L102" s="20">
        <f t="shared" si="103"/>
        <v>0</v>
      </c>
      <c r="M102" s="20">
        <f t="shared" si="103"/>
        <v>0</v>
      </c>
      <c r="N102" s="20">
        <f t="shared" si="103"/>
        <v>0</v>
      </c>
      <c r="O102" s="20">
        <f t="shared" si="103"/>
        <v>0</v>
      </c>
      <c r="P102" s="20">
        <f t="shared" si="103"/>
        <v>0</v>
      </c>
      <c r="Q102" s="93"/>
      <c r="R102" s="20">
        <f t="shared" ref="R102:AC102" si="104">SUM(R103:R107)</f>
        <v>0</v>
      </c>
      <c r="S102" s="20">
        <f t="shared" si="104"/>
        <v>41937</v>
      </c>
      <c r="T102" s="20">
        <f t="shared" si="104"/>
        <v>41937</v>
      </c>
      <c r="U102" s="20">
        <f t="shared" si="104"/>
        <v>41937</v>
      </c>
      <c r="V102" s="20">
        <f t="shared" si="104"/>
        <v>41937</v>
      </c>
      <c r="W102" s="20">
        <f t="shared" si="104"/>
        <v>0</v>
      </c>
      <c r="X102" s="20">
        <f t="shared" si="104"/>
        <v>0</v>
      </c>
      <c r="Y102" s="20">
        <f t="shared" si="104"/>
        <v>0</v>
      </c>
      <c r="Z102" s="20">
        <f t="shared" si="104"/>
        <v>0</v>
      </c>
      <c r="AA102" s="20">
        <f t="shared" si="104"/>
        <v>0</v>
      </c>
      <c r="AB102" s="20">
        <f t="shared" si="104"/>
        <v>0</v>
      </c>
      <c r="AC102" s="20">
        <f t="shared" si="104"/>
        <v>0</v>
      </c>
      <c r="AD102" s="93"/>
    </row>
    <row r="103" spans="1:30" ht="12.5" thickTop="1" thickBot="1" x14ac:dyDescent="0.4">
      <c r="A103" s="2" t="s">
        <v>203</v>
      </c>
      <c r="B103" s="23"/>
      <c r="C103" s="23"/>
      <c r="D103" s="23">
        <v>0</v>
      </c>
      <c r="E103" s="23">
        <v>55175</v>
      </c>
      <c r="F103" s="23">
        <v>41937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/>
      <c r="P103" s="23"/>
      <c r="Q103" s="72"/>
      <c r="R103" s="23"/>
      <c r="S103" s="23">
        <f>F103</f>
        <v>41937</v>
      </c>
      <c r="T103" s="23">
        <f>SUM(F103:G103)</f>
        <v>41937</v>
      </c>
      <c r="U103" s="23">
        <f>SUM(F103:H103)</f>
        <v>41937</v>
      </c>
      <c r="V103" s="23">
        <f>SUM(F103:I103)</f>
        <v>41937</v>
      </c>
      <c r="W103" s="23">
        <f>J103</f>
        <v>0</v>
      </c>
      <c r="X103" s="23">
        <f>SUM(J103:K103)</f>
        <v>0</v>
      </c>
      <c r="Y103" s="23">
        <f>SUM(J103:L103)</f>
        <v>0</v>
      </c>
      <c r="Z103" s="23">
        <f>SUM(J103:M103)</f>
        <v>0</v>
      </c>
      <c r="AA103" s="23">
        <f>N103</f>
        <v>0</v>
      </c>
      <c r="AB103" s="23">
        <f>SUM(N103:O103)</f>
        <v>0</v>
      </c>
      <c r="AC103" s="23">
        <f>SUM(N103:P103)</f>
        <v>0</v>
      </c>
      <c r="AD103" s="72"/>
    </row>
    <row r="104" spans="1:30" ht="12.5" hidden="1" thickTop="1" thickBot="1" x14ac:dyDescent="0.4">
      <c r="A104" s="54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72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72"/>
    </row>
    <row r="105" spans="1:30" ht="12.5" hidden="1" thickTop="1" thickBot="1" x14ac:dyDescent="0.4">
      <c r="A105" s="54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72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72"/>
    </row>
    <row r="106" spans="1:30" ht="12.5" hidden="1" thickTop="1" thickBot="1" x14ac:dyDescent="0.4">
      <c r="A106" s="54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72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72"/>
    </row>
    <row r="107" spans="1:30" ht="12.5" hidden="1" thickTop="1" thickBot="1" x14ac:dyDescent="0.4">
      <c r="A107" s="54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72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72"/>
    </row>
    <row r="108" spans="1:30" ht="12.5" thickTop="1" thickBot="1" x14ac:dyDescent="0.4">
      <c r="A108" s="54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72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72"/>
    </row>
    <row r="109" spans="1:30" ht="12.5" thickTop="1" thickBot="1" x14ac:dyDescent="0.4">
      <c r="A109" s="1" t="s">
        <v>204</v>
      </c>
      <c r="B109" s="23"/>
      <c r="C109" s="23"/>
      <c r="D109" s="20">
        <f t="shared" ref="D109:Z109" si="105">D100+D102</f>
        <v>57089</v>
      </c>
      <c r="E109" s="20">
        <f t="shared" si="105"/>
        <v>116467</v>
      </c>
      <c r="F109" s="20">
        <f t="shared" si="105"/>
        <v>117469</v>
      </c>
      <c r="G109" s="20">
        <f t="shared" si="105"/>
        <v>119645</v>
      </c>
      <c r="H109" s="20">
        <f t="shared" si="105"/>
        <v>123700</v>
      </c>
      <c r="I109" s="20">
        <f t="shared" si="105"/>
        <v>112245</v>
      </c>
      <c r="J109" s="20">
        <f t="shared" si="105"/>
        <v>117874</v>
      </c>
      <c r="K109" s="20">
        <f t="shared" si="105"/>
        <v>112030</v>
      </c>
      <c r="L109" s="20">
        <f t="shared" si="105"/>
        <v>104409</v>
      </c>
      <c r="M109" s="20">
        <f t="shared" si="105"/>
        <v>109777</v>
      </c>
      <c r="N109" s="20">
        <f t="shared" si="105"/>
        <v>122033</v>
      </c>
      <c r="O109" s="20">
        <f t="shared" si="105"/>
        <v>128356</v>
      </c>
      <c r="P109" s="20">
        <f t="shared" si="105"/>
        <v>127032</v>
      </c>
      <c r="Q109" s="72"/>
      <c r="R109" s="20">
        <f t="shared" si="105"/>
        <v>222378</v>
      </c>
      <c r="S109" s="20">
        <f t="shared" si="105"/>
        <v>117469</v>
      </c>
      <c r="T109" s="20">
        <f t="shared" si="105"/>
        <v>237114</v>
      </c>
      <c r="U109" s="20">
        <f t="shared" si="105"/>
        <v>360814</v>
      </c>
      <c r="V109" s="20">
        <f t="shared" si="105"/>
        <v>473059</v>
      </c>
      <c r="W109" s="20">
        <f t="shared" si="105"/>
        <v>117874</v>
      </c>
      <c r="X109" s="20">
        <f t="shared" si="105"/>
        <v>229904</v>
      </c>
      <c r="Y109" s="20">
        <f t="shared" si="105"/>
        <v>334313</v>
      </c>
      <c r="Z109" s="20">
        <f t="shared" si="105"/>
        <v>444090</v>
      </c>
      <c r="AA109" s="20">
        <f>AA100+AA102</f>
        <v>115077</v>
      </c>
      <c r="AB109" s="20">
        <f>AB100+AB102</f>
        <v>250389</v>
      </c>
      <c r="AC109" s="20">
        <f>AC100+AC102</f>
        <v>377421</v>
      </c>
      <c r="AD109" s="72"/>
    </row>
    <row r="110" spans="1:30" ht="12.5" thickTop="1" thickBot="1" x14ac:dyDescent="0.4">
      <c r="A110" s="54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72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72"/>
    </row>
    <row r="111" spans="1:30" s="48" customFormat="1" ht="12" thickTop="1" x14ac:dyDescent="0.25"/>
    <row r="112" spans="1:30" ht="12.5" hidden="1" thickTop="1" thickBot="1" x14ac:dyDescent="0.4">
      <c r="A112" s="1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72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72"/>
    </row>
    <row r="113" spans="1:30" ht="12.5" hidden="1" thickTop="1" thickBot="1" x14ac:dyDescent="0.4">
      <c r="A113" s="54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72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72"/>
    </row>
    <row r="114" spans="1:30" ht="12.5" hidden="1" thickTop="1" thickBot="1" x14ac:dyDescent="0.4">
      <c r="A114" s="1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93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93"/>
    </row>
    <row r="115" spans="1:30" ht="12.5" hidden="1" thickTop="1" thickBot="1" x14ac:dyDescent="0.4">
      <c r="A115" s="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72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72"/>
    </row>
    <row r="116" spans="1:30" ht="12.5" hidden="1" thickTop="1" thickBot="1" x14ac:dyDescent="0.4">
      <c r="A116" s="2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72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72"/>
    </row>
    <row r="117" spans="1:30" ht="12.5" hidden="1" thickTop="1" thickBot="1" x14ac:dyDescent="0.4">
      <c r="A117" s="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72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72"/>
    </row>
    <row r="118" spans="1:30" ht="12.5" hidden="1" thickTop="1" thickBot="1" x14ac:dyDescent="0.4">
      <c r="A118" s="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72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72"/>
    </row>
    <row r="119" spans="1:30" ht="12.5" hidden="1" thickTop="1" thickBot="1" x14ac:dyDescent="0.4">
      <c r="A119" s="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72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72"/>
    </row>
    <row r="120" spans="1:30" ht="12.5" hidden="1" thickTop="1" thickBot="1" x14ac:dyDescent="0.4">
      <c r="A120" s="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72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72"/>
    </row>
    <row r="121" spans="1:30" ht="12.5" hidden="1" thickTop="1" thickBot="1" x14ac:dyDescent="0.4">
      <c r="A121" s="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72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72"/>
    </row>
    <row r="122" spans="1:30" ht="12.5" hidden="1" thickTop="1" thickBot="1" x14ac:dyDescent="0.4">
      <c r="A122" s="1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72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72"/>
    </row>
    <row r="123" spans="1:30" s="48" customFormat="1" hidden="1" x14ac:dyDescent="0.25"/>
    <row r="124" spans="1:30" ht="15" customHeight="1" thickBot="1" x14ac:dyDescent="0.4">
      <c r="A124" s="51" t="s">
        <v>211</v>
      </c>
      <c r="B124" s="53" t="str">
        <f t="shared" ref="B124:P124" si="106">IF($A$6="PT",B$6,B$5)</f>
        <v>1T22</v>
      </c>
      <c r="C124" s="53" t="str">
        <f t="shared" si="106"/>
        <v>2T22</v>
      </c>
      <c r="D124" s="53" t="str">
        <f t="shared" si="106"/>
        <v>3T22</v>
      </c>
      <c r="E124" s="53" t="str">
        <f t="shared" si="106"/>
        <v>4T22</v>
      </c>
      <c r="F124" s="53" t="str">
        <f t="shared" si="106"/>
        <v>1T23</v>
      </c>
      <c r="G124" s="53" t="str">
        <f t="shared" si="106"/>
        <v>2T23</v>
      </c>
      <c r="H124" s="53" t="str">
        <f t="shared" si="106"/>
        <v>3T23</v>
      </c>
      <c r="I124" s="53" t="str">
        <f t="shared" si="106"/>
        <v>4T23</v>
      </c>
      <c r="J124" s="53" t="str">
        <f t="shared" si="106"/>
        <v>1T24</v>
      </c>
      <c r="K124" s="53" t="str">
        <f t="shared" si="106"/>
        <v>2T24</v>
      </c>
      <c r="L124" s="53" t="str">
        <f t="shared" si="106"/>
        <v>3T24</v>
      </c>
      <c r="M124" s="53" t="str">
        <f t="shared" si="106"/>
        <v>4T24</v>
      </c>
      <c r="N124" s="53" t="str">
        <f t="shared" si="106"/>
        <v>1T25</v>
      </c>
      <c r="O124" s="53" t="str">
        <f t="shared" si="106"/>
        <v>2T25</v>
      </c>
      <c r="P124" s="53" t="str">
        <f t="shared" si="106"/>
        <v>3T25</v>
      </c>
      <c r="Q124" s="18"/>
      <c r="R124" s="53">
        <f t="shared" ref="R124:X124" si="107">R$7</f>
        <v>2022</v>
      </c>
      <c r="S124" s="53" t="str">
        <f t="shared" si="107"/>
        <v>1T23</v>
      </c>
      <c r="T124" s="53" t="str">
        <f t="shared" si="107"/>
        <v>6M23</v>
      </c>
      <c r="U124" s="53" t="str">
        <f t="shared" si="107"/>
        <v>9M23</v>
      </c>
      <c r="V124" s="53">
        <f t="shared" si="107"/>
        <v>2023</v>
      </c>
      <c r="W124" s="53" t="str">
        <f t="shared" si="107"/>
        <v>1T24</v>
      </c>
      <c r="X124" s="53" t="str">
        <f t="shared" si="107"/>
        <v>6M24</v>
      </c>
      <c r="Y124" s="53" t="str">
        <f t="shared" ref="Y124:AC124" si="108">Y$7</f>
        <v>9M24</v>
      </c>
      <c r="Z124" s="53">
        <f t="shared" si="108"/>
        <v>2024</v>
      </c>
      <c r="AA124" s="53" t="str">
        <f t="shared" si="108"/>
        <v>1T25</v>
      </c>
      <c r="AB124" s="53" t="str">
        <f t="shared" si="108"/>
        <v>6M25</v>
      </c>
      <c r="AC124" s="53" t="str">
        <f t="shared" si="108"/>
        <v>9M25</v>
      </c>
      <c r="AD124" s="18"/>
    </row>
    <row r="125" spans="1:30" ht="12.5" thickTop="1" thickBot="1" x14ac:dyDescent="0.4">
      <c r="A125" s="1" t="s">
        <v>208</v>
      </c>
      <c r="B125" s="20">
        <f>SUM(B126:B127)</f>
        <v>-8892</v>
      </c>
      <c r="C125" s="20">
        <f>SUM(C126:C127)</f>
        <v>-10493</v>
      </c>
      <c r="D125" s="20">
        <f>SUM(D126:D127)</f>
        <v>-12393</v>
      </c>
      <c r="E125" s="20">
        <f t="shared" ref="E125:N125" si="109">SUM(E126:E127)</f>
        <v>-13829</v>
      </c>
      <c r="F125" s="20">
        <f t="shared" si="109"/>
        <v>-19050</v>
      </c>
      <c r="G125" s="20">
        <f t="shared" si="109"/>
        <v>-44120</v>
      </c>
      <c r="H125" s="20">
        <f t="shared" si="109"/>
        <v>-63204</v>
      </c>
      <c r="I125" s="20">
        <f t="shared" si="109"/>
        <v>-42536</v>
      </c>
      <c r="J125" s="20">
        <f t="shared" si="109"/>
        <v>-44779</v>
      </c>
      <c r="K125" s="20">
        <f t="shared" si="109"/>
        <v>-42489</v>
      </c>
      <c r="L125" s="20">
        <f t="shared" si="109"/>
        <v>-41232</v>
      </c>
      <c r="M125" s="20">
        <f t="shared" si="109"/>
        <v>-39940</v>
      </c>
      <c r="N125" s="20">
        <f t="shared" si="109"/>
        <v>-40577</v>
      </c>
      <c r="O125" s="20">
        <f>SUM(O126:O127)</f>
        <v>-45614</v>
      </c>
      <c r="P125" s="20">
        <f>SUM(P126:P127)</f>
        <v>-48321</v>
      </c>
      <c r="Q125" s="93"/>
      <c r="R125" s="20">
        <f t="shared" ref="R125:AC125" si="110">SUM(R126:R127)</f>
        <v>0</v>
      </c>
      <c r="S125" s="20">
        <f t="shared" si="110"/>
        <v>-19050</v>
      </c>
      <c r="T125" s="20">
        <f t="shared" si="110"/>
        <v>-63170</v>
      </c>
      <c r="U125" s="20">
        <f t="shared" si="110"/>
        <v>-126374</v>
      </c>
      <c r="V125" s="20">
        <f t="shared" si="110"/>
        <v>-168910</v>
      </c>
      <c r="W125" s="20">
        <f t="shared" si="110"/>
        <v>-44779</v>
      </c>
      <c r="X125" s="20">
        <f t="shared" si="110"/>
        <v>-87268</v>
      </c>
      <c r="Y125" s="20">
        <f t="shared" si="110"/>
        <v>-128500</v>
      </c>
      <c r="Z125" s="20">
        <f t="shared" si="110"/>
        <v>-168440</v>
      </c>
      <c r="AA125" s="20">
        <f t="shared" si="110"/>
        <v>-40577</v>
      </c>
      <c r="AB125" s="20">
        <f t="shared" si="110"/>
        <v>-86191</v>
      </c>
      <c r="AC125" s="20">
        <f t="shared" si="110"/>
        <v>-134512</v>
      </c>
      <c r="AD125" s="93"/>
    </row>
    <row r="126" spans="1:30" ht="12.5" thickTop="1" thickBot="1" x14ac:dyDescent="0.4">
      <c r="A126" s="2" t="s">
        <v>206</v>
      </c>
      <c r="B126" s="23">
        <f t="shared" ref="B126:J127" si="111">B35</f>
        <v>-23128</v>
      </c>
      <c r="C126" s="23">
        <f t="shared" si="111"/>
        <v>7838</v>
      </c>
      <c r="D126" s="23">
        <f t="shared" si="111"/>
        <v>10150</v>
      </c>
      <c r="E126" s="23">
        <f t="shared" si="111"/>
        <v>49959</v>
      </c>
      <c r="F126" s="23">
        <f t="shared" si="111"/>
        <v>8551</v>
      </c>
      <c r="G126" s="23">
        <f t="shared" si="111"/>
        <v>16551</v>
      </c>
      <c r="H126" s="23">
        <f t="shared" si="111"/>
        <v>16019</v>
      </c>
      <c r="I126" s="23">
        <f t="shared" si="111"/>
        <v>22463</v>
      </c>
      <c r="J126" s="23">
        <f t="shared" si="111"/>
        <v>7244</v>
      </c>
      <c r="K126" s="23">
        <f t="shared" ref="K126:P127" si="112">K35</f>
        <v>18610</v>
      </c>
      <c r="L126" s="23">
        <f t="shared" si="112"/>
        <v>23630</v>
      </c>
      <c r="M126" s="23">
        <f t="shared" si="112"/>
        <v>21758</v>
      </c>
      <c r="N126" s="23">
        <f t="shared" si="112"/>
        <v>21963</v>
      </c>
      <c r="O126" s="23">
        <f t="shared" si="112"/>
        <v>14633</v>
      </c>
      <c r="P126" s="23">
        <f t="shared" si="112"/>
        <v>12345</v>
      </c>
      <c r="Q126" s="72"/>
      <c r="R126" s="23"/>
      <c r="S126" s="23">
        <f>F126</f>
        <v>8551</v>
      </c>
      <c r="T126" s="23">
        <f>SUM(F126:G126)</f>
        <v>25102</v>
      </c>
      <c r="U126" s="23">
        <f>SUM(F126:H126)</f>
        <v>41121</v>
      </c>
      <c r="V126" s="23">
        <f>SUM(F126:I126)</f>
        <v>63584</v>
      </c>
      <c r="W126" s="23">
        <f>J126</f>
        <v>7244</v>
      </c>
      <c r="X126" s="23">
        <f>SUM(J126:K126)</f>
        <v>25854</v>
      </c>
      <c r="Y126" s="23">
        <f>SUM(J126:L126)</f>
        <v>49484</v>
      </c>
      <c r="Z126" s="23">
        <f>SUM(J126:M126)</f>
        <v>71242</v>
      </c>
      <c r="AA126" s="23">
        <f>N126</f>
        <v>21963</v>
      </c>
      <c r="AB126" s="23">
        <f>SUM(N126:O126)</f>
        <v>36596</v>
      </c>
      <c r="AC126" s="23">
        <f>SUM(N126:P126)</f>
        <v>48941</v>
      </c>
      <c r="AD126" s="72"/>
    </row>
    <row r="127" spans="1:30" ht="12.5" thickTop="1" thickBot="1" x14ac:dyDescent="0.4">
      <c r="A127" s="2" t="s">
        <v>207</v>
      </c>
      <c r="B127" s="23">
        <f t="shared" si="111"/>
        <v>14236</v>
      </c>
      <c r="C127" s="23">
        <f t="shared" si="111"/>
        <v>-18331</v>
      </c>
      <c r="D127" s="23">
        <f t="shared" si="111"/>
        <v>-22543</v>
      </c>
      <c r="E127" s="23">
        <f t="shared" si="111"/>
        <v>-63788</v>
      </c>
      <c r="F127" s="23">
        <f t="shared" si="111"/>
        <v>-27601</v>
      </c>
      <c r="G127" s="23">
        <f t="shared" si="111"/>
        <v>-60671</v>
      </c>
      <c r="H127" s="23">
        <f t="shared" si="111"/>
        <v>-79223</v>
      </c>
      <c r="I127" s="23">
        <f t="shared" si="111"/>
        <v>-64999</v>
      </c>
      <c r="J127" s="23">
        <f t="shared" si="111"/>
        <v>-52023</v>
      </c>
      <c r="K127" s="23">
        <f t="shared" si="112"/>
        <v>-61099</v>
      </c>
      <c r="L127" s="23">
        <f t="shared" si="112"/>
        <v>-64862</v>
      </c>
      <c r="M127" s="23">
        <f t="shared" si="112"/>
        <v>-61698</v>
      </c>
      <c r="N127" s="23">
        <f t="shared" si="112"/>
        <v>-62540</v>
      </c>
      <c r="O127" s="23">
        <f t="shared" si="112"/>
        <v>-60247</v>
      </c>
      <c r="P127" s="23">
        <f t="shared" si="112"/>
        <v>-60666</v>
      </c>
      <c r="Q127" s="72"/>
      <c r="R127" s="23"/>
      <c r="S127" s="23">
        <f>F127</f>
        <v>-27601</v>
      </c>
      <c r="T127" s="23">
        <f>SUM(F127:G127)</f>
        <v>-88272</v>
      </c>
      <c r="U127" s="23">
        <f>SUM(F127:H127)</f>
        <v>-167495</v>
      </c>
      <c r="V127" s="23">
        <f>SUM(F127:I127)</f>
        <v>-232494</v>
      </c>
      <c r="W127" s="23">
        <f>J127</f>
        <v>-52023</v>
      </c>
      <c r="X127" s="23">
        <f>SUM(J127:K127)</f>
        <v>-113122</v>
      </c>
      <c r="Y127" s="23">
        <f>SUM(J127:L127)</f>
        <v>-177984</v>
      </c>
      <c r="Z127" s="23">
        <f>SUM(J127:M127)</f>
        <v>-239682</v>
      </c>
      <c r="AA127" s="23">
        <f>N127</f>
        <v>-62540</v>
      </c>
      <c r="AB127" s="23">
        <f>SUM(N127:O127)</f>
        <v>-122787</v>
      </c>
      <c r="AC127" s="23">
        <f>SUM(N127:P127)</f>
        <v>-183453</v>
      </c>
      <c r="AD127" s="72"/>
    </row>
    <row r="128" spans="1:30" ht="12.5" thickTop="1" thickBot="1" x14ac:dyDescent="0.4">
      <c r="A128" s="54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72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72"/>
    </row>
    <row r="129" spans="1:30" ht="12.5" thickTop="1" thickBot="1" x14ac:dyDescent="0.4">
      <c r="A129" s="2" t="s">
        <v>209</v>
      </c>
      <c r="B129" s="23">
        <v>0</v>
      </c>
      <c r="C129" s="23">
        <v>0</v>
      </c>
      <c r="D129" s="23">
        <v>0</v>
      </c>
      <c r="E129" s="23">
        <v>0</v>
      </c>
      <c r="F129" s="23">
        <v>-740</v>
      </c>
      <c r="G129" s="23">
        <v>-3986</v>
      </c>
      <c r="H129" s="23">
        <v>-3235</v>
      </c>
      <c r="I129" s="23">
        <v>-9206</v>
      </c>
      <c r="J129" s="23">
        <v>-6824</v>
      </c>
      <c r="K129" s="23">
        <v>-5704</v>
      </c>
      <c r="L129" s="23">
        <v>-5166</v>
      </c>
      <c r="M129" s="23">
        <v>-4440</v>
      </c>
      <c r="N129" s="23">
        <v>-4512</v>
      </c>
      <c r="O129" s="23">
        <v>-4316</v>
      </c>
      <c r="P129" s="23">
        <v>-4401</v>
      </c>
      <c r="Q129" s="72"/>
      <c r="R129" s="23"/>
      <c r="S129" s="23">
        <f>F129</f>
        <v>-740</v>
      </c>
      <c r="T129" s="23">
        <f>SUM(F129:G129)</f>
        <v>-4726</v>
      </c>
      <c r="U129" s="23">
        <f>SUM(F129:H129)</f>
        <v>-7961</v>
      </c>
      <c r="V129" s="23">
        <f>SUM(F129:I129)</f>
        <v>-17167</v>
      </c>
      <c r="W129" s="23">
        <f>J129</f>
        <v>-6824</v>
      </c>
      <c r="X129" s="23">
        <f>SUM(J129:K129)</f>
        <v>-12528</v>
      </c>
      <c r="Y129" s="94">
        <f>SUM(J129:L129)</f>
        <v>-17694</v>
      </c>
      <c r="Z129" s="23">
        <f>SUM(J129:M129)</f>
        <v>-22134</v>
      </c>
      <c r="AA129" s="23">
        <f>N129</f>
        <v>-4512</v>
      </c>
      <c r="AB129" s="23">
        <f>SUM(N129:O129)</f>
        <v>-8828</v>
      </c>
      <c r="AC129" s="23">
        <f>SUM(N129:P129)</f>
        <v>-13229</v>
      </c>
      <c r="AD129" s="72"/>
    </row>
    <row r="130" spans="1:30" ht="12.5" thickTop="1" thickBot="1" x14ac:dyDescent="0.4">
      <c r="A130" s="54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72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72"/>
    </row>
    <row r="131" spans="1:30" ht="12.5" thickTop="1" thickBot="1" x14ac:dyDescent="0.4">
      <c r="A131" s="1" t="s">
        <v>210</v>
      </c>
      <c r="B131" s="20">
        <f>B125-B129</f>
        <v>-8892</v>
      </c>
      <c r="C131" s="20">
        <f t="shared" ref="C131:Y131" si="113">C125-C129</f>
        <v>-10493</v>
      </c>
      <c r="D131" s="20">
        <f t="shared" si="113"/>
        <v>-12393</v>
      </c>
      <c r="E131" s="20">
        <f t="shared" si="113"/>
        <v>-13829</v>
      </c>
      <c r="F131" s="20">
        <f t="shared" si="113"/>
        <v>-18310</v>
      </c>
      <c r="G131" s="20">
        <f t="shared" si="113"/>
        <v>-40134</v>
      </c>
      <c r="H131" s="20">
        <f t="shared" si="113"/>
        <v>-59969</v>
      </c>
      <c r="I131" s="20">
        <f t="shared" si="113"/>
        <v>-33330</v>
      </c>
      <c r="J131" s="20">
        <f t="shared" si="113"/>
        <v>-37955</v>
      </c>
      <c r="K131" s="20">
        <f t="shared" si="113"/>
        <v>-36785</v>
      </c>
      <c r="L131" s="20">
        <f>L125-L129</f>
        <v>-36066</v>
      </c>
      <c r="M131" s="20">
        <f t="shared" si="113"/>
        <v>-35500</v>
      </c>
      <c r="N131" s="20">
        <f t="shared" si="113"/>
        <v>-36065</v>
      </c>
      <c r="O131" s="20">
        <f t="shared" si="113"/>
        <v>-41298</v>
      </c>
      <c r="P131" s="20">
        <f t="shared" si="113"/>
        <v>-43920</v>
      </c>
      <c r="Q131" s="93"/>
      <c r="R131" s="20">
        <f t="shared" si="113"/>
        <v>0</v>
      </c>
      <c r="S131" s="20">
        <f t="shared" si="113"/>
        <v>-18310</v>
      </c>
      <c r="T131" s="20">
        <f t="shared" si="113"/>
        <v>-58444</v>
      </c>
      <c r="U131" s="20">
        <f t="shared" si="113"/>
        <v>-118413</v>
      </c>
      <c r="V131" s="20">
        <f>V125-V129</f>
        <v>-151743</v>
      </c>
      <c r="W131" s="20">
        <f t="shared" si="113"/>
        <v>-37955</v>
      </c>
      <c r="X131" s="20">
        <f t="shared" si="113"/>
        <v>-74740</v>
      </c>
      <c r="Y131" s="20">
        <f t="shared" si="113"/>
        <v>-110806</v>
      </c>
      <c r="Z131" s="20">
        <f>Z125-Z129</f>
        <v>-146306</v>
      </c>
      <c r="AA131" s="20">
        <f>AA125-AA129</f>
        <v>-36065</v>
      </c>
      <c r="AB131" s="20">
        <f>AB125-AB129</f>
        <v>-77363</v>
      </c>
      <c r="AC131" s="20">
        <f>AC125-AC129</f>
        <v>-121283</v>
      </c>
      <c r="AD131" s="93"/>
    </row>
    <row r="132" spans="1:30" ht="12" thickTop="1" x14ac:dyDescent="0.35"/>
  </sheetData>
  <phoneticPr fontId="5" type="noConversion"/>
  <dataValidations disablePrompts="1" count="1">
    <dataValidation type="list" showInputMessage="1" showErrorMessage="1" sqref="A6" xr:uid="{EB4F0706-454E-492A-ADCD-96D2D8A0109D}">
      <formula1>$A$1:$A$2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R11:AC42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736DB-C843-4F6C-90F4-B6D6BA5E20D8}">
  <sheetPr codeName="Planilha2">
    <tabColor rgb="FFF15A22"/>
  </sheetPr>
  <dimension ref="A1:AD82"/>
  <sheetViews>
    <sheetView showGridLines="0" zoomScale="90" zoomScaleNormal="90" workbookViewId="0">
      <pane xSplit="4" ySplit="7" topLeftCell="E56" activePane="bottomRight" state="frozen"/>
      <selection activeCell="B7" sqref="B7"/>
      <selection pane="topRight" activeCell="B7" sqref="B7"/>
      <selection pane="bottomLeft" activeCell="B7" sqref="B7"/>
      <selection pane="bottomRight" activeCell="AE25" sqref="AE25"/>
    </sheetView>
  </sheetViews>
  <sheetFormatPr defaultColWidth="9.36328125" defaultRowHeight="11.5" outlineLevelCol="1" x14ac:dyDescent="0.25"/>
  <cols>
    <col min="1" max="1" width="52.36328125" style="48" customWidth="1"/>
    <col min="2" max="4" width="12.6328125" style="48" hidden="1" customWidth="1"/>
    <col min="5" max="5" width="12.6328125" style="48" bestFit="1" customWidth="1"/>
    <col min="6" max="6" width="12.6328125" style="48" hidden="1" customWidth="1" outlineLevel="1"/>
    <col min="7" max="8" width="13.36328125" style="48" hidden="1" customWidth="1" outlineLevel="1"/>
    <col min="9" max="9" width="11.6328125" style="48" bestFit="1" customWidth="1" collapsed="1"/>
    <col min="10" max="10" width="11.6328125" style="48" hidden="1" customWidth="1" outlineLevel="1"/>
    <col min="11" max="12" width="11.36328125" style="48" hidden="1" customWidth="1" outlineLevel="1"/>
    <col min="13" max="13" width="10.36328125" style="48" customWidth="1" collapsed="1"/>
    <col min="14" max="14" width="10.81640625" style="48" hidden="1" customWidth="1" outlineLevel="1"/>
    <col min="15" max="15" width="10.36328125" style="48" hidden="1" customWidth="1" outlineLevel="1"/>
    <col min="16" max="16" width="12" style="48" bestFit="1" customWidth="1" collapsed="1"/>
    <col min="17" max="17" width="2.36328125" style="48" customWidth="1"/>
    <col min="18" max="18" width="12.6328125" style="48" bestFit="1" customWidth="1" collapsed="1"/>
    <col min="19" max="19" width="12.6328125" style="48" hidden="1" customWidth="1" outlineLevel="1" collapsed="1"/>
    <col min="20" max="21" width="13.36328125" style="48" hidden="1" customWidth="1" outlineLevel="1" collapsed="1"/>
    <col min="22" max="22" width="11.36328125" style="48" bestFit="1" customWidth="1" collapsed="1"/>
    <col min="23" max="25" width="11.36328125" style="48" hidden="1" customWidth="1" outlineLevel="1" collapsed="1"/>
    <col min="26" max="26" width="10.36328125" style="48" customWidth="1" collapsed="1"/>
    <col min="27" max="27" width="10.36328125" style="48" hidden="1" customWidth="1" outlineLevel="1" collapsed="1"/>
    <col min="28" max="28" width="10.36328125" style="48" hidden="1" customWidth="1" outlineLevel="1"/>
    <col min="29" max="29" width="10.36328125" style="48" customWidth="1" collapsed="1"/>
    <col min="30" max="30" width="2.36328125" style="48" customWidth="1"/>
    <col min="31" max="16384" width="9.36328125" style="48"/>
  </cols>
  <sheetData>
    <row r="1" spans="1:30" ht="15.65" customHeight="1" x14ac:dyDescent="0.25">
      <c r="A1" s="47"/>
    </row>
    <row r="2" spans="1:30" ht="15.65" customHeight="1" x14ac:dyDescent="0.25">
      <c r="A2" s="47"/>
    </row>
    <row r="3" spans="1:30" ht="15.65" customHeight="1" x14ac:dyDescent="0.25">
      <c r="A3" s="47"/>
      <c r="G3" s="49"/>
    </row>
    <row r="4" spans="1:30" ht="15.65" customHeight="1" x14ac:dyDescent="0.25">
      <c r="A4" s="47"/>
      <c r="G4" s="49"/>
    </row>
    <row r="5" spans="1:30" s="3" customFormat="1" ht="15.65" customHeight="1" x14ac:dyDescent="0.25">
      <c r="A5" s="50"/>
      <c r="B5" s="4"/>
      <c r="C5" s="4"/>
      <c r="D5" s="4"/>
      <c r="E5" s="4"/>
      <c r="F5" s="4"/>
      <c r="G5" s="4"/>
      <c r="H5" s="4"/>
      <c r="I5" s="66"/>
      <c r="J5" s="4"/>
      <c r="K5" s="4"/>
      <c r="L5" s="4"/>
      <c r="M5" s="4"/>
      <c r="N5" s="4"/>
      <c r="O5" s="4"/>
      <c r="P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8"/>
    </row>
    <row r="6" spans="1:30" ht="15.65" customHeight="1" x14ac:dyDescent="0.25">
      <c r="A6" s="47" t="s">
        <v>0</v>
      </c>
    </row>
    <row r="7" spans="1:30" s="3" customFormat="1" ht="15" customHeight="1" x14ac:dyDescent="0.25">
      <c r="A7" s="51" t="s">
        <v>53</v>
      </c>
      <c r="B7" s="52" t="str">
        <f>DRE!B$7</f>
        <v>1T22</v>
      </c>
      <c r="C7" s="52" t="str">
        <f>DRE!C$7</f>
        <v>2T22</v>
      </c>
      <c r="D7" s="52" t="str">
        <f>DRE!D$7</f>
        <v>3T22</v>
      </c>
      <c r="E7" s="52" t="str">
        <f>DRE!E$7</f>
        <v>4T22</v>
      </c>
      <c r="F7" s="52" t="str">
        <f>DRE!F$7</f>
        <v>1T23</v>
      </c>
      <c r="G7" s="52" t="str">
        <f>DRE!G$7</f>
        <v>2T23</v>
      </c>
      <c r="H7" s="52" t="str">
        <f>DRE!H$7</f>
        <v>3T23</v>
      </c>
      <c r="I7" s="52" t="str">
        <f>DRE!I$7</f>
        <v>4T23</v>
      </c>
      <c r="J7" s="52" t="str">
        <f>DRE!J$7</f>
        <v>1T24</v>
      </c>
      <c r="K7" s="52" t="str">
        <f>DRE!K$7</f>
        <v>2T24</v>
      </c>
      <c r="L7" s="52" t="str">
        <f>DRE!L$7</f>
        <v>3T24</v>
      </c>
      <c r="M7" s="52" t="str">
        <f>DRE!M$7</f>
        <v>4T24</v>
      </c>
      <c r="N7" s="52" t="str">
        <f>DRE!N$7</f>
        <v>1T25</v>
      </c>
      <c r="O7" s="52" t="str">
        <f>DRE!O$7</f>
        <v>2T25</v>
      </c>
      <c r="P7" s="52" t="str">
        <f>DRE!P$7</f>
        <v>3T25</v>
      </c>
      <c r="R7" s="67">
        <f>DRE!R$7</f>
        <v>2022</v>
      </c>
      <c r="S7" s="67" t="str">
        <f>DRE!S$7</f>
        <v>1T23</v>
      </c>
      <c r="T7" s="67" t="str">
        <f>DRE!T$7</f>
        <v>6M23</v>
      </c>
      <c r="U7" s="67" t="str">
        <f>DRE!U$7</f>
        <v>9M23</v>
      </c>
      <c r="V7" s="67">
        <f>DRE!V$7</f>
        <v>2023</v>
      </c>
      <c r="W7" s="67" t="str">
        <f>DRE!W$7</f>
        <v>1T24</v>
      </c>
      <c r="X7" s="67" t="str">
        <f>DRE!X$7</f>
        <v>6M24</v>
      </c>
      <c r="Y7" s="67" t="str">
        <f>DRE!Y$7</f>
        <v>9M24</v>
      </c>
      <c r="Z7" s="67">
        <f>DRE!Z$7</f>
        <v>2024</v>
      </c>
      <c r="AA7" s="67" t="str">
        <f>DRE!AA$7</f>
        <v>1T25</v>
      </c>
      <c r="AB7" s="67" t="str">
        <f>DRE!AB$7</f>
        <v>6M25</v>
      </c>
      <c r="AC7" s="67" t="str">
        <f>DRE!AC$7</f>
        <v>9M25</v>
      </c>
      <c r="AD7" s="48"/>
    </row>
    <row r="8" spans="1:30" s="3" customFormat="1" ht="15" customHeight="1" thickBot="1" x14ac:dyDescent="0.3">
      <c r="A8" s="16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48"/>
    </row>
    <row r="9" spans="1:30" s="55" customFormat="1" ht="15" customHeight="1" thickTop="1" thickBot="1" x14ac:dyDescent="0.3">
      <c r="A9" s="68" t="s">
        <v>54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R9" s="20"/>
      <c r="S9" s="20"/>
      <c r="T9" s="20"/>
      <c r="U9" s="20"/>
      <c r="V9" s="20"/>
      <c r="W9" s="20"/>
      <c r="X9" s="20"/>
      <c r="Y9" s="20"/>
      <c r="Z9" s="17"/>
      <c r="AA9" s="17"/>
      <c r="AB9" s="17"/>
      <c r="AC9" s="17"/>
      <c r="AD9" s="48"/>
    </row>
    <row r="10" spans="1:30" s="55" customFormat="1" ht="15" customHeight="1" thickTop="1" thickBot="1" x14ac:dyDescent="0.3">
      <c r="A10" s="1" t="s">
        <v>55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S10" s="20"/>
      <c r="T10" s="20"/>
      <c r="U10" s="20"/>
      <c r="V10" s="20"/>
      <c r="W10" s="20"/>
      <c r="X10" s="20"/>
      <c r="Y10" s="20"/>
      <c r="Z10" s="17"/>
      <c r="AA10" s="17"/>
      <c r="AB10" s="17"/>
      <c r="AC10" s="17"/>
      <c r="AD10" s="48"/>
    </row>
    <row r="11" spans="1:30" s="3" customFormat="1" ht="15" customHeight="1" thickTop="1" thickBot="1" x14ac:dyDescent="0.3">
      <c r="A11" s="2" t="s">
        <v>56</v>
      </c>
      <c r="B11" s="23"/>
      <c r="C11" s="23"/>
      <c r="D11" s="23"/>
      <c r="E11" s="23">
        <v>39569</v>
      </c>
      <c r="F11" s="23">
        <v>235584</v>
      </c>
      <c r="G11" s="23">
        <v>150314</v>
      </c>
      <c r="H11" s="23">
        <v>233656</v>
      </c>
      <c r="I11" s="23">
        <v>218788</v>
      </c>
      <c r="J11" s="23">
        <v>135755</v>
      </c>
      <c r="K11" s="23">
        <v>214584</v>
      </c>
      <c r="L11" s="23">
        <v>233204</v>
      </c>
      <c r="M11" s="23">
        <v>255252</v>
      </c>
      <c r="N11" s="23">
        <v>192532</v>
      </c>
      <c r="O11" s="23">
        <v>113393</v>
      </c>
      <c r="P11" s="23">
        <v>178546</v>
      </c>
      <c r="R11" s="23">
        <f t="shared" ref="R11:R21" si="0">E11</f>
        <v>39569</v>
      </c>
      <c r="S11" s="23">
        <f t="shared" ref="S11:S21" si="1">F11</f>
        <v>235584</v>
      </c>
      <c r="T11" s="23">
        <f t="shared" ref="T11:T21" si="2">G11</f>
        <v>150314</v>
      </c>
      <c r="U11" s="23">
        <f t="shared" ref="U11:U21" si="3">H11</f>
        <v>233656</v>
      </c>
      <c r="V11" s="23">
        <f t="shared" ref="V11:V21" si="4">I11</f>
        <v>218788</v>
      </c>
      <c r="W11" s="23">
        <f t="shared" ref="W11:W21" si="5">J11</f>
        <v>135755</v>
      </c>
      <c r="X11" s="23">
        <f t="shared" ref="X11:X21" si="6">K11</f>
        <v>214584</v>
      </c>
      <c r="Y11" s="23">
        <f t="shared" ref="Y11:Y21" si="7">L11</f>
        <v>233204</v>
      </c>
      <c r="Z11" s="23">
        <f t="shared" ref="Z11:Z21" si="8">M11</f>
        <v>255252</v>
      </c>
      <c r="AA11" s="23">
        <f t="shared" ref="AA11:AA21" si="9">N11</f>
        <v>192532</v>
      </c>
      <c r="AB11" s="23">
        <f t="shared" ref="AB11:AB21" si="10">O11</f>
        <v>113393</v>
      </c>
      <c r="AC11" s="23">
        <f t="shared" ref="AC11:AC21" si="11">P11</f>
        <v>178546</v>
      </c>
      <c r="AD11" s="48"/>
    </row>
    <row r="12" spans="1:30" s="3" customFormat="1" ht="15" customHeight="1" thickTop="1" thickBot="1" x14ac:dyDescent="0.3">
      <c r="A12" s="2" t="s">
        <v>57</v>
      </c>
      <c r="B12" s="23"/>
      <c r="C12" s="23"/>
      <c r="D12" s="23"/>
      <c r="E12" s="23">
        <v>63777</v>
      </c>
      <c r="F12" s="23">
        <v>88675</v>
      </c>
      <c r="G12" s="23">
        <v>123135</v>
      </c>
      <c r="H12" s="23">
        <v>127567</v>
      </c>
      <c r="I12" s="23">
        <v>133415</v>
      </c>
      <c r="J12" s="23">
        <v>142536</v>
      </c>
      <c r="K12" s="23">
        <v>163310</v>
      </c>
      <c r="L12" s="23">
        <v>146730</v>
      </c>
      <c r="M12" s="23">
        <v>138334</v>
      </c>
      <c r="N12" s="23">
        <v>150310</v>
      </c>
      <c r="O12" s="23">
        <v>146909</v>
      </c>
      <c r="P12" s="23">
        <v>141530</v>
      </c>
      <c r="R12" s="23">
        <f t="shared" si="0"/>
        <v>63777</v>
      </c>
      <c r="S12" s="23">
        <f t="shared" si="1"/>
        <v>88675</v>
      </c>
      <c r="T12" s="23">
        <f t="shared" si="2"/>
        <v>123135</v>
      </c>
      <c r="U12" s="23">
        <f t="shared" si="3"/>
        <v>127567</v>
      </c>
      <c r="V12" s="23">
        <f t="shared" si="4"/>
        <v>133415</v>
      </c>
      <c r="W12" s="23">
        <f t="shared" si="5"/>
        <v>142536</v>
      </c>
      <c r="X12" s="23">
        <f t="shared" si="6"/>
        <v>163310</v>
      </c>
      <c r="Y12" s="23">
        <f t="shared" si="7"/>
        <v>146730</v>
      </c>
      <c r="Z12" s="23">
        <f t="shared" si="8"/>
        <v>138334</v>
      </c>
      <c r="AA12" s="23">
        <f t="shared" si="9"/>
        <v>150310</v>
      </c>
      <c r="AB12" s="23">
        <f t="shared" si="10"/>
        <v>146909</v>
      </c>
      <c r="AC12" s="23">
        <f t="shared" si="11"/>
        <v>141530</v>
      </c>
      <c r="AD12" s="48"/>
    </row>
    <row r="13" spans="1:30" s="3" customFormat="1" ht="15" customHeight="1" thickTop="1" thickBot="1" x14ac:dyDescent="0.3">
      <c r="A13" s="2" t="s">
        <v>183</v>
      </c>
      <c r="B13" s="23"/>
      <c r="C13" s="23"/>
      <c r="D13" s="23"/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98" t="s">
        <v>238</v>
      </c>
      <c r="R13" s="23">
        <f t="shared" si="0"/>
        <v>0</v>
      </c>
      <c r="S13" s="23">
        <f t="shared" si="1"/>
        <v>0</v>
      </c>
      <c r="T13" s="23">
        <f t="shared" si="2"/>
        <v>0</v>
      </c>
      <c r="U13" s="23">
        <f t="shared" si="3"/>
        <v>0</v>
      </c>
      <c r="V13" s="23">
        <f t="shared" si="4"/>
        <v>0</v>
      </c>
      <c r="W13" s="23">
        <f t="shared" si="5"/>
        <v>0</v>
      </c>
      <c r="X13" s="23">
        <f t="shared" si="6"/>
        <v>0</v>
      </c>
      <c r="Y13" s="23">
        <f t="shared" si="7"/>
        <v>0</v>
      </c>
      <c r="Z13" s="23">
        <f t="shared" si="8"/>
        <v>0</v>
      </c>
      <c r="AA13" s="23">
        <f t="shared" si="9"/>
        <v>0</v>
      </c>
      <c r="AB13" s="23">
        <f t="shared" si="10"/>
        <v>0</v>
      </c>
      <c r="AC13" s="98" t="str">
        <f>P13</f>
        <v>-</v>
      </c>
      <c r="AD13" s="48"/>
    </row>
    <row r="14" spans="1:30" s="3" customFormat="1" ht="15" customHeight="1" thickTop="1" thickBot="1" x14ac:dyDescent="0.3">
      <c r="A14" s="2" t="s">
        <v>58</v>
      </c>
      <c r="B14" s="23"/>
      <c r="C14" s="23"/>
      <c r="D14" s="23"/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86</v>
      </c>
      <c r="M14" s="23">
        <v>262</v>
      </c>
      <c r="N14" s="23">
        <v>184</v>
      </c>
      <c r="O14" s="23">
        <v>265</v>
      </c>
      <c r="P14" s="23">
        <v>1245</v>
      </c>
      <c r="R14" s="23">
        <f t="shared" si="0"/>
        <v>0</v>
      </c>
      <c r="S14" s="23">
        <f t="shared" si="1"/>
        <v>0</v>
      </c>
      <c r="T14" s="23">
        <f t="shared" si="2"/>
        <v>0</v>
      </c>
      <c r="U14" s="23">
        <f t="shared" si="3"/>
        <v>0</v>
      </c>
      <c r="V14" s="23">
        <f t="shared" si="4"/>
        <v>0</v>
      </c>
      <c r="W14" s="23">
        <f t="shared" si="5"/>
        <v>0</v>
      </c>
      <c r="X14" s="23">
        <f t="shared" si="6"/>
        <v>0</v>
      </c>
      <c r="Y14" s="23">
        <f t="shared" si="7"/>
        <v>86</v>
      </c>
      <c r="Z14" s="23">
        <f t="shared" si="8"/>
        <v>262</v>
      </c>
      <c r="AA14" s="23">
        <f t="shared" si="9"/>
        <v>184</v>
      </c>
      <c r="AB14" s="23">
        <f t="shared" si="10"/>
        <v>265</v>
      </c>
      <c r="AC14" s="23">
        <f t="shared" si="11"/>
        <v>1245</v>
      </c>
      <c r="AD14" s="48"/>
    </row>
    <row r="15" spans="1:30" s="3" customFormat="1" ht="15" customHeight="1" thickTop="1" thickBot="1" x14ac:dyDescent="0.3">
      <c r="A15" s="2" t="s">
        <v>59</v>
      </c>
      <c r="B15" s="23"/>
      <c r="C15" s="23"/>
      <c r="D15" s="23"/>
      <c r="E15" s="23">
        <v>14359</v>
      </c>
      <c r="F15" s="23">
        <v>18566</v>
      </c>
      <c r="G15" s="23">
        <v>18557</v>
      </c>
      <c r="H15" s="23">
        <v>23112</v>
      </c>
      <c r="I15" s="23">
        <v>24837</v>
      </c>
      <c r="J15" s="23">
        <v>24339</v>
      </c>
      <c r="K15" s="23">
        <v>28575</v>
      </c>
      <c r="L15" s="23">
        <v>32987</v>
      </c>
      <c r="M15" s="23">
        <v>34932</v>
      </c>
      <c r="N15" s="23">
        <v>37682</v>
      </c>
      <c r="O15" s="23">
        <v>40924</v>
      </c>
      <c r="P15" s="23">
        <v>43014</v>
      </c>
      <c r="R15" s="23">
        <f t="shared" si="0"/>
        <v>14359</v>
      </c>
      <c r="S15" s="23">
        <f t="shared" si="1"/>
        <v>18566</v>
      </c>
      <c r="T15" s="23">
        <f t="shared" si="2"/>
        <v>18557</v>
      </c>
      <c r="U15" s="23">
        <f t="shared" si="3"/>
        <v>23112</v>
      </c>
      <c r="V15" s="23">
        <f t="shared" si="4"/>
        <v>24837</v>
      </c>
      <c r="W15" s="23">
        <f t="shared" si="5"/>
        <v>24339</v>
      </c>
      <c r="X15" s="23">
        <f t="shared" si="6"/>
        <v>28575</v>
      </c>
      <c r="Y15" s="23">
        <f t="shared" si="7"/>
        <v>32987</v>
      </c>
      <c r="Z15" s="23">
        <f t="shared" si="8"/>
        <v>34932</v>
      </c>
      <c r="AA15" s="23">
        <f t="shared" si="9"/>
        <v>37682</v>
      </c>
      <c r="AB15" s="23">
        <f t="shared" si="10"/>
        <v>40924</v>
      </c>
      <c r="AC15" s="23">
        <f t="shared" si="11"/>
        <v>43014</v>
      </c>
      <c r="AD15" s="48"/>
    </row>
    <row r="16" spans="1:30" s="3" customFormat="1" ht="15" customHeight="1" thickTop="1" thickBot="1" x14ac:dyDescent="0.3">
      <c r="A16" s="2" t="s">
        <v>60</v>
      </c>
      <c r="B16" s="23"/>
      <c r="C16" s="23"/>
      <c r="D16" s="23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98" t="s">
        <v>238</v>
      </c>
      <c r="R16" s="23">
        <f t="shared" si="0"/>
        <v>0</v>
      </c>
      <c r="S16" s="23">
        <f t="shared" si="1"/>
        <v>0</v>
      </c>
      <c r="T16" s="23">
        <f t="shared" si="2"/>
        <v>0</v>
      </c>
      <c r="U16" s="23">
        <f t="shared" si="3"/>
        <v>0</v>
      </c>
      <c r="V16" s="23">
        <f t="shared" si="4"/>
        <v>0</v>
      </c>
      <c r="W16" s="23">
        <f t="shared" si="5"/>
        <v>0</v>
      </c>
      <c r="X16" s="23">
        <f t="shared" si="6"/>
        <v>0</v>
      </c>
      <c r="Y16" s="23">
        <f t="shared" si="7"/>
        <v>0</v>
      </c>
      <c r="Z16" s="23">
        <f t="shared" si="8"/>
        <v>0</v>
      </c>
      <c r="AA16" s="23">
        <f t="shared" si="9"/>
        <v>0</v>
      </c>
      <c r="AB16" s="23">
        <f t="shared" si="10"/>
        <v>0</v>
      </c>
      <c r="AC16" s="98" t="str">
        <f>P16</f>
        <v>-</v>
      </c>
      <c r="AD16" s="48"/>
    </row>
    <row r="17" spans="1:30" s="3" customFormat="1" ht="15" customHeight="1" thickTop="1" thickBot="1" x14ac:dyDescent="0.3">
      <c r="A17" s="2" t="s">
        <v>61</v>
      </c>
      <c r="B17" s="23"/>
      <c r="C17" s="23"/>
      <c r="D17" s="23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R17" s="23">
        <f t="shared" si="0"/>
        <v>0</v>
      </c>
      <c r="S17" s="23">
        <f t="shared" si="1"/>
        <v>0</v>
      </c>
      <c r="T17" s="23">
        <f t="shared" si="2"/>
        <v>0</v>
      </c>
      <c r="U17" s="23">
        <f t="shared" si="3"/>
        <v>0</v>
      </c>
      <c r="V17" s="23">
        <f t="shared" si="4"/>
        <v>0</v>
      </c>
      <c r="W17" s="23">
        <f t="shared" si="5"/>
        <v>0</v>
      </c>
      <c r="X17" s="23">
        <f t="shared" si="6"/>
        <v>0</v>
      </c>
      <c r="Y17" s="23">
        <f t="shared" si="7"/>
        <v>0</v>
      </c>
      <c r="Z17" s="23">
        <f t="shared" si="8"/>
        <v>0</v>
      </c>
      <c r="AA17" s="23">
        <f t="shared" si="9"/>
        <v>0</v>
      </c>
      <c r="AB17" s="23">
        <f t="shared" si="10"/>
        <v>0</v>
      </c>
      <c r="AC17" s="23">
        <f t="shared" si="11"/>
        <v>0</v>
      </c>
      <c r="AD17" s="48"/>
    </row>
    <row r="18" spans="1:30" s="3" customFormat="1" ht="15" customHeight="1" thickTop="1" thickBot="1" x14ac:dyDescent="0.3">
      <c r="A18" s="2" t="s">
        <v>62</v>
      </c>
      <c r="B18" s="23"/>
      <c r="C18" s="23"/>
      <c r="D18" s="23"/>
      <c r="E18" s="23">
        <v>5489</v>
      </c>
      <c r="F18" s="23"/>
      <c r="G18" s="23">
        <v>1166</v>
      </c>
      <c r="H18" s="23">
        <v>9374</v>
      </c>
      <c r="I18" s="23">
        <v>1505</v>
      </c>
      <c r="J18" s="23">
        <v>9718</v>
      </c>
      <c r="K18" s="23">
        <v>2000</v>
      </c>
      <c r="L18" s="23">
        <v>1978</v>
      </c>
      <c r="M18" s="23">
        <v>1417</v>
      </c>
      <c r="N18" s="23">
        <v>1116</v>
      </c>
      <c r="O18" s="23">
        <v>1236</v>
      </c>
      <c r="P18" s="23">
        <v>1067</v>
      </c>
      <c r="R18" s="23">
        <f t="shared" si="0"/>
        <v>5489</v>
      </c>
      <c r="S18" s="23">
        <f t="shared" si="1"/>
        <v>0</v>
      </c>
      <c r="T18" s="23">
        <f t="shared" si="2"/>
        <v>1166</v>
      </c>
      <c r="U18" s="23">
        <f t="shared" si="3"/>
        <v>9374</v>
      </c>
      <c r="V18" s="23">
        <f t="shared" si="4"/>
        <v>1505</v>
      </c>
      <c r="W18" s="23">
        <f t="shared" si="5"/>
        <v>9718</v>
      </c>
      <c r="X18" s="23">
        <f t="shared" si="6"/>
        <v>2000</v>
      </c>
      <c r="Y18" s="23">
        <f t="shared" si="7"/>
        <v>1978</v>
      </c>
      <c r="Z18" s="23">
        <f t="shared" si="8"/>
        <v>1417</v>
      </c>
      <c r="AA18" s="23">
        <f t="shared" si="9"/>
        <v>1116</v>
      </c>
      <c r="AB18" s="23">
        <f t="shared" si="10"/>
        <v>1236</v>
      </c>
      <c r="AC18" s="23">
        <f t="shared" si="11"/>
        <v>1067</v>
      </c>
      <c r="AD18" s="48"/>
    </row>
    <row r="19" spans="1:30" s="3" customFormat="1" ht="15" customHeight="1" thickTop="1" thickBot="1" x14ac:dyDescent="0.3">
      <c r="A19" s="2" t="s">
        <v>63</v>
      </c>
      <c r="B19" s="23"/>
      <c r="C19" s="23"/>
      <c r="D19" s="23"/>
      <c r="E19" s="23">
        <v>0</v>
      </c>
      <c r="F19" s="23">
        <v>11864</v>
      </c>
      <c r="G19" s="23">
        <v>17001</v>
      </c>
      <c r="H19" s="23">
        <v>0</v>
      </c>
      <c r="I19" s="23">
        <v>6789</v>
      </c>
      <c r="J19" s="23">
        <v>21383</v>
      </c>
      <c r="K19" s="23">
        <v>16814</v>
      </c>
      <c r="L19" s="23">
        <v>6815</v>
      </c>
      <c r="M19" s="23">
        <v>4291</v>
      </c>
      <c r="N19" s="23">
        <v>17819</v>
      </c>
      <c r="O19" s="23">
        <v>11761</v>
      </c>
      <c r="P19" s="23">
        <v>5695</v>
      </c>
      <c r="R19" s="23">
        <f t="shared" si="0"/>
        <v>0</v>
      </c>
      <c r="S19" s="23">
        <f t="shared" si="1"/>
        <v>11864</v>
      </c>
      <c r="T19" s="23">
        <f t="shared" si="2"/>
        <v>17001</v>
      </c>
      <c r="U19" s="23">
        <f t="shared" si="3"/>
        <v>0</v>
      </c>
      <c r="V19" s="23">
        <f t="shared" si="4"/>
        <v>6789</v>
      </c>
      <c r="W19" s="23">
        <f t="shared" si="5"/>
        <v>21383</v>
      </c>
      <c r="X19" s="23">
        <f t="shared" si="6"/>
        <v>16814</v>
      </c>
      <c r="Y19" s="23">
        <f t="shared" si="7"/>
        <v>6815</v>
      </c>
      <c r="Z19" s="23">
        <f t="shared" si="8"/>
        <v>4291</v>
      </c>
      <c r="AA19" s="23">
        <f t="shared" si="9"/>
        <v>17819</v>
      </c>
      <c r="AB19" s="23">
        <f t="shared" si="10"/>
        <v>11761</v>
      </c>
      <c r="AC19" s="23">
        <f t="shared" si="11"/>
        <v>5695</v>
      </c>
      <c r="AD19" s="48"/>
    </row>
    <row r="20" spans="1:30" s="3" customFormat="1" ht="15" customHeight="1" thickTop="1" thickBot="1" x14ac:dyDescent="0.3">
      <c r="A20" s="2" t="s">
        <v>64</v>
      </c>
      <c r="B20" s="23"/>
      <c r="C20" s="23"/>
      <c r="D20" s="23"/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R20" s="23">
        <f t="shared" si="0"/>
        <v>0</v>
      </c>
      <c r="S20" s="23">
        <f t="shared" si="1"/>
        <v>0</v>
      </c>
      <c r="T20" s="23">
        <f t="shared" si="2"/>
        <v>0</v>
      </c>
      <c r="U20" s="23">
        <f t="shared" si="3"/>
        <v>0</v>
      </c>
      <c r="V20" s="23">
        <f t="shared" si="4"/>
        <v>0</v>
      </c>
      <c r="W20" s="23">
        <f t="shared" si="5"/>
        <v>0</v>
      </c>
      <c r="X20" s="23">
        <f t="shared" si="6"/>
        <v>0</v>
      </c>
      <c r="Y20" s="23">
        <f t="shared" si="7"/>
        <v>0</v>
      </c>
      <c r="Z20" s="23">
        <f t="shared" si="8"/>
        <v>0</v>
      </c>
      <c r="AA20" s="23">
        <f t="shared" si="9"/>
        <v>0</v>
      </c>
      <c r="AB20" s="23">
        <f t="shared" si="10"/>
        <v>0</v>
      </c>
      <c r="AC20" s="23">
        <f t="shared" si="11"/>
        <v>0</v>
      </c>
      <c r="AD20" s="48"/>
    </row>
    <row r="21" spans="1:30" s="3" customFormat="1" ht="15" customHeight="1" thickTop="1" thickBot="1" x14ac:dyDescent="0.3">
      <c r="A21" s="2" t="s">
        <v>65</v>
      </c>
      <c r="B21" s="23"/>
      <c r="C21" s="23"/>
      <c r="D21" s="23"/>
      <c r="E21" s="23">
        <v>19504</v>
      </c>
      <c r="F21" s="23">
        <v>27871</v>
      </c>
      <c r="G21" s="23">
        <v>66507</v>
      </c>
      <c r="H21" s="23">
        <v>73919</v>
      </c>
      <c r="I21" s="23">
        <v>56740</v>
      </c>
      <c r="J21" s="23">
        <v>36481</v>
      </c>
      <c r="K21" s="23">
        <v>43236</v>
      </c>
      <c r="L21" s="23">
        <v>47345</v>
      </c>
      <c r="M21" s="23">
        <v>57351</v>
      </c>
      <c r="N21" s="23">
        <v>34696</v>
      </c>
      <c r="O21" s="23">
        <v>33293</v>
      </c>
      <c r="P21" s="23">
        <v>47967</v>
      </c>
      <c r="R21" s="23">
        <f t="shared" si="0"/>
        <v>19504</v>
      </c>
      <c r="S21" s="23">
        <f t="shared" si="1"/>
        <v>27871</v>
      </c>
      <c r="T21" s="23">
        <f t="shared" si="2"/>
        <v>66507</v>
      </c>
      <c r="U21" s="23">
        <f t="shared" si="3"/>
        <v>73919</v>
      </c>
      <c r="V21" s="23">
        <f t="shared" si="4"/>
        <v>56740</v>
      </c>
      <c r="W21" s="23">
        <f t="shared" si="5"/>
        <v>36481</v>
      </c>
      <c r="X21" s="23">
        <f t="shared" si="6"/>
        <v>43236</v>
      </c>
      <c r="Y21" s="23">
        <f t="shared" si="7"/>
        <v>47345</v>
      </c>
      <c r="Z21" s="23">
        <f t="shared" si="8"/>
        <v>57351</v>
      </c>
      <c r="AA21" s="23">
        <f t="shared" si="9"/>
        <v>34696</v>
      </c>
      <c r="AB21" s="23">
        <f t="shared" si="10"/>
        <v>33293</v>
      </c>
      <c r="AC21" s="23">
        <f t="shared" si="11"/>
        <v>47967</v>
      </c>
      <c r="AD21" s="48"/>
    </row>
    <row r="22" spans="1:30" s="3" customFormat="1" ht="15" customHeight="1" thickTop="1" thickBot="1" x14ac:dyDescent="0.3">
      <c r="A22" s="1" t="s">
        <v>66</v>
      </c>
      <c r="B22" s="20"/>
      <c r="C22" s="20"/>
      <c r="D22" s="20"/>
      <c r="E22" s="20">
        <f t="shared" ref="E22:P22" si="12">SUM(E11:E21)</f>
        <v>142698</v>
      </c>
      <c r="F22" s="20">
        <f t="shared" si="12"/>
        <v>382560</v>
      </c>
      <c r="G22" s="20">
        <f t="shared" si="12"/>
        <v>376680</v>
      </c>
      <c r="H22" s="20">
        <f t="shared" si="12"/>
        <v>467628</v>
      </c>
      <c r="I22" s="20">
        <f t="shared" si="12"/>
        <v>442074</v>
      </c>
      <c r="J22" s="20">
        <f>SUM(J11:J21)</f>
        <v>370212</v>
      </c>
      <c r="K22" s="20">
        <f t="shared" si="12"/>
        <v>468519</v>
      </c>
      <c r="L22" s="20">
        <f t="shared" si="12"/>
        <v>469145</v>
      </c>
      <c r="M22" s="20">
        <f t="shared" si="12"/>
        <v>491839</v>
      </c>
      <c r="N22" s="20">
        <f t="shared" si="12"/>
        <v>434339</v>
      </c>
      <c r="O22" s="20">
        <f t="shared" si="12"/>
        <v>347781</v>
      </c>
      <c r="P22" s="20">
        <f t="shared" si="12"/>
        <v>419064</v>
      </c>
      <c r="R22" s="20">
        <f t="shared" ref="R22:AC22" si="13">SUM(R11:R21)</f>
        <v>142698</v>
      </c>
      <c r="S22" s="20">
        <f t="shared" si="13"/>
        <v>382560</v>
      </c>
      <c r="T22" s="20">
        <f>SUM(T11:T21)</f>
        <v>376680</v>
      </c>
      <c r="U22" s="20">
        <f>SUM(U11:U21)</f>
        <v>467628</v>
      </c>
      <c r="V22" s="20">
        <f>SUM(V11:V21)</f>
        <v>442074</v>
      </c>
      <c r="W22" s="20">
        <f>SUM(W11:W21)</f>
        <v>370212</v>
      </c>
      <c r="X22" s="20">
        <f t="shared" si="13"/>
        <v>468519</v>
      </c>
      <c r="Y22" s="20">
        <f t="shared" si="13"/>
        <v>469145</v>
      </c>
      <c r="Z22" s="20">
        <f t="shared" si="13"/>
        <v>491839</v>
      </c>
      <c r="AA22" s="20">
        <f t="shared" si="13"/>
        <v>434339</v>
      </c>
      <c r="AB22" s="20">
        <f t="shared" si="13"/>
        <v>347781</v>
      </c>
      <c r="AC22" s="20">
        <f t="shared" si="13"/>
        <v>419064</v>
      </c>
      <c r="AD22" s="48"/>
    </row>
    <row r="23" spans="1:30" ht="6" customHeight="1" thickTop="1" thickBot="1" x14ac:dyDescent="0.3"/>
    <row r="24" spans="1:30" s="55" customFormat="1" ht="15" customHeight="1" thickTop="1" thickBot="1" x14ac:dyDescent="0.3">
      <c r="A24" s="1" t="s">
        <v>67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R24" s="20"/>
      <c r="S24" s="20"/>
      <c r="T24" s="20"/>
      <c r="U24" s="20"/>
      <c r="V24" s="20"/>
      <c r="W24" s="20"/>
      <c r="X24" s="20"/>
      <c r="Y24" s="20"/>
      <c r="Z24" s="17"/>
      <c r="AA24" s="17"/>
      <c r="AB24" s="17"/>
      <c r="AC24" s="17"/>
      <c r="AD24" s="48"/>
    </row>
    <row r="25" spans="1:30" s="3" customFormat="1" ht="15" customHeight="1" thickTop="1" thickBot="1" x14ac:dyDescent="0.3">
      <c r="A25" s="2" t="s">
        <v>68</v>
      </c>
      <c r="B25" s="23"/>
      <c r="C25" s="23"/>
      <c r="D25" s="23"/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5524</v>
      </c>
      <c r="K25" s="23">
        <v>0</v>
      </c>
      <c r="L25" s="23">
        <v>0</v>
      </c>
      <c r="M25" s="23">
        <v>0</v>
      </c>
      <c r="N25" s="23">
        <v>63</v>
      </c>
      <c r="O25" s="23">
        <v>28</v>
      </c>
      <c r="P25" s="23">
        <v>9</v>
      </c>
      <c r="R25" s="23">
        <f t="shared" ref="R25:R38" si="14">E25</f>
        <v>0</v>
      </c>
      <c r="S25" s="23">
        <f t="shared" ref="S25:S38" si="15">F25</f>
        <v>0</v>
      </c>
      <c r="T25" s="23">
        <f t="shared" ref="T25:T38" si="16">G25</f>
        <v>0</v>
      </c>
      <c r="U25" s="23">
        <f t="shared" ref="U25:U38" si="17">H25</f>
        <v>0</v>
      </c>
      <c r="V25" s="23">
        <f t="shared" ref="V25:V38" si="18">I25</f>
        <v>0</v>
      </c>
      <c r="W25" s="23">
        <f t="shared" ref="W25:W38" si="19">J25</f>
        <v>5524</v>
      </c>
      <c r="X25" s="23">
        <f t="shared" ref="X25:X38" si="20">K25</f>
        <v>0</v>
      </c>
      <c r="Y25" s="23">
        <f t="shared" ref="Y25:Y38" si="21">L25</f>
        <v>0</v>
      </c>
      <c r="Z25" s="23">
        <f t="shared" ref="Z25:Z38" si="22">M25</f>
        <v>0</v>
      </c>
      <c r="AA25" s="23">
        <f t="shared" ref="AA25:AA38" si="23">N25</f>
        <v>63</v>
      </c>
      <c r="AB25" s="23">
        <f t="shared" ref="AB25:AB38" si="24">O25</f>
        <v>28</v>
      </c>
      <c r="AC25" s="23">
        <f t="shared" ref="AC25:AC38" si="25">P25</f>
        <v>9</v>
      </c>
      <c r="AD25" s="48"/>
    </row>
    <row r="26" spans="1:30" s="3" customFormat="1" ht="15" customHeight="1" thickTop="1" thickBot="1" x14ac:dyDescent="0.3">
      <c r="A26" s="2" t="s">
        <v>69</v>
      </c>
      <c r="B26" s="23"/>
      <c r="C26" s="23"/>
      <c r="D26" s="23"/>
      <c r="E26" s="23">
        <v>0</v>
      </c>
      <c r="F26" s="23"/>
      <c r="G26" s="23">
        <v>3069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98" t="s">
        <v>238</v>
      </c>
      <c r="R26" s="23">
        <f t="shared" si="14"/>
        <v>0</v>
      </c>
      <c r="S26" s="23">
        <f t="shared" si="15"/>
        <v>0</v>
      </c>
      <c r="T26" s="23">
        <f t="shared" si="16"/>
        <v>3069</v>
      </c>
      <c r="U26" s="23">
        <f t="shared" si="17"/>
        <v>0</v>
      </c>
      <c r="V26" s="23">
        <f t="shared" si="18"/>
        <v>0</v>
      </c>
      <c r="W26" s="23">
        <f t="shared" si="19"/>
        <v>0</v>
      </c>
      <c r="X26" s="23">
        <f t="shared" si="20"/>
        <v>0</v>
      </c>
      <c r="Y26" s="23">
        <f t="shared" si="21"/>
        <v>0</v>
      </c>
      <c r="Z26" s="23">
        <f t="shared" si="22"/>
        <v>0</v>
      </c>
      <c r="AA26" s="23">
        <f t="shared" si="23"/>
        <v>0</v>
      </c>
      <c r="AB26" s="23">
        <f t="shared" si="24"/>
        <v>0</v>
      </c>
      <c r="AC26" s="98" t="str">
        <f t="shared" si="25"/>
        <v>-</v>
      </c>
      <c r="AD26" s="48"/>
    </row>
    <row r="27" spans="1:30" s="3" customFormat="1" ht="15" customHeight="1" thickTop="1" thickBot="1" x14ac:dyDescent="0.3">
      <c r="A27" s="2" t="s">
        <v>59</v>
      </c>
      <c r="B27" s="23"/>
      <c r="C27" s="23"/>
      <c r="D27" s="23"/>
      <c r="E27" s="23">
        <v>0</v>
      </c>
      <c r="F27" s="23">
        <v>0</v>
      </c>
      <c r="G27" s="23">
        <v>5886</v>
      </c>
      <c r="H27" s="23">
        <v>5730</v>
      </c>
      <c r="I27" s="23">
        <v>8590</v>
      </c>
      <c r="J27" s="23">
        <v>0</v>
      </c>
      <c r="K27" s="23">
        <v>0</v>
      </c>
      <c r="L27" s="23">
        <v>11725</v>
      </c>
      <c r="M27" s="23">
        <v>122</v>
      </c>
      <c r="N27" s="23">
        <v>0</v>
      </c>
      <c r="O27" s="23">
        <v>10275</v>
      </c>
      <c r="P27" s="23">
        <v>10615</v>
      </c>
      <c r="R27" s="23">
        <f t="shared" si="14"/>
        <v>0</v>
      </c>
      <c r="S27" s="23">
        <f t="shared" si="15"/>
        <v>0</v>
      </c>
      <c r="T27" s="23">
        <f t="shared" si="16"/>
        <v>5886</v>
      </c>
      <c r="U27" s="23">
        <f t="shared" si="17"/>
        <v>5730</v>
      </c>
      <c r="V27" s="23">
        <f t="shared" si="18"/>
        <v>8590</v>
      </c>
      <c r="W27" s="23">
        <f t="shared" si="19"/>
        <v>0</v>
      </c>
      <c r="X27" s="23">
        <f t="shared" si="20"/>
        <v>0</v>
      </c>
      <c r="Y27" s="23">
        <f t="shared" si="21"/>
        <v>11725</v>
      </c>
      <c r="Z27" s="23">
        <f t="shared" si="22"/>
        <v>122</v>
      </c>
      <c r="AA27" s="23">
        <f t="shared" si="23"/>
        <v>0</v>
      </c>
      <c r="AB27" s="23">
        <f t="shared" si="24"/>
        <v>10275</v>
      </c>
      <c r="AC27" s="23">
        <f t="shared" si="25"/>
        <v>10615</v>
      </c>
      <c r="AD27" s="48"/>
    </row>
    <row r="28" spans="1:30" s="3" customFormat="1" ht="15" customHeight="1" thickTop="1" thickBot="1" x14ac:dyDescent="0.3">
      <c r="A28" s="2" t="s">
        <v>70</v>
      </c>
      <c r="B28" s="23"/>
      <c r="C28" s="23"/>
      <c r="D28" s="23"/>
      <c r="E28" s="23">
        <v>0</v>
      </c>
      <c r="F28" s="23"/>
      <c r="G28" s="23">
        <v>0</v>
      </c>
      <c r="H28" s="23">
        <v>0</v>
      </c>
      <c r="I28" s="23">
        <v>0</v>
      </c>
      <c r="J28" s="23">
        <v>12716</v>
      </c>
      <c r="K28" s="23">
        <v>12252</v>
      </c>
      <c r="L28" s="23">
        <v>0</v>
      </c>
      <c r="M28" s="23">
        <v>13933</v>
      </c>
      <c r="N28" s="23">
        <v>14460</v>
      </c>
      <c r="O28" s="23">
        <v>0</v>
      </c>
      <c r="P28" s="98" t="s">
        <v>238</v>
      </c>
      <c r="R28" s="23">
        <f t="shared" si="14"/>
        <v>0</v>
      </c>
      <c r="S28" s="23">
        <f t="shared" si="15"/>
        <v>0</v>
      </c>
      <c r="T28" s="23">
        <f t="shared" si="16"/>
        <v>0</v>
      </c>
      <c r="U28" s="23">
        <f t="shared" si="17"/>
        <v>0</v>
      </c>
      <c r="V28" s="23">
        <f t="shared" si="18"/>
        <v>0</v>
      </c>
      <c r="W28" s="23">
        <f t="shared" si="19"/>
        <v>12716</v>
      </c>
      <c r="X28" s="23">
        <f t="shared" si="20"/>
        <v>12252</v>
      </c>
      <c r="Y28" s="23">
        <f t="shared" si="21"/>
        <v>0</v>
      </c>
      <c r="Z28" s="23">
        <f t="shared" si="22"/>
        <v>13933</v>
      </c>
      <c r="AA28" s="23">
        <f t="shared" si="23"/>
        <v>14460</v>
      </c>
      <c r="AB28" s="23">
        <f t="shared" si="24"/>
        <v>0</v>
      </c>
      <c r="AC28" s="98" t="str">
        <f t="shared" si="25"/>
        <v>-</v>
      </c>
      <c r="AD28" s="48"/>
    </row>
    <row r="29" spans="1:30" s="3" customFormat="1" ht="15" customHeight="1" thickTop="1" thickBot="1" x14ac:dyDescent="0.3">
      <c r="A29" s="2" t="s">
        <v>71</v>
      </c>
      <c r="B29" s="23"/>
      <c r="C29" s="23"/>
      <c r="D29" s="23"/>
      <c r="E29" s="23">
        <v>85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98" t="s">
        <v>238</v>
      </c>
      <c r="R29" s="23">
        <f t="shared" si="14"/>
        <v>85</v>
      </c>
      <c r="S29" s="23">
        <f t="shared" si="15"/>
        <v>0</v>
      </c>
      <c r="T29" s="23">
        <f t="shared" si="16"/>
        <v>0</v>
      </c>
      <c r="U29" s="23">
        <f t="shared" si="17"/>
        <v>0</v>
      </c>
      <c r="V29" s="23">
        <f t="shared" si="18"/>
        <v>0</v>
      </c>
      <c r="W29" s="23">
        <f t="shared" si="19"/>
        <v>0</v>
      </c>
      <c r="X29" s="23">
        <f t="shared" si="20"/>
        <v>0</v>
      </c>
      <c r="Y29" s="23">
        <f t="shared" si="21"/>
        <v>0</v>
      </c>
      <c r="Z29" s="23">
        <f t="shared" si="22"/>
        <v>0</v>
      </c>
      <c r="AA29" s="23">
        <f t="shared" si="23"/>
        <v>0</v>
      </c>
      <c r="AB29" s="23">
        <f t="shared" si="24"/>
        <v>0</v>
      </c>
      <c r="AC29" s="98" t="str">
        <f t="shared" si="25"/>
        <v>-</v>
      </c>
      <c r="AD29" s="48"/>
    </row>
    <row r="30" spans="1:30" s="3" customFormat="1" ht="15" customHeight="1" thickTop="1" thickBot="1" x14ac:dyDescent="0.3">
      <c r="A30" s="2" t="s">
        <v>184</v>
      </c>
      <c r="B30" s="23"/>
      <c r="C30" s="23"/>
      <c r="D30" s="23"/>
      <c r="E30" s="23"/>
      <c r="F30" s="23"/>
      <c r="G30" s="23"/>
      <c r="H30" s="23"/>
      <c r="I30" s="23"/>
      <c r="J30" s="23">
        <v>1279</v>
      </c>
      <c r="K30" s="23">
        <v>732</v>
      </c>
      <c r="L30" s="23">
        <v>726</v>
      </c>
      <c r="M30" s="23">
        <v>614</v>
      </c>
      <c r="N30" s="23">
        <v>106</v>
      </c>
      <c r="O30" s="23">
        <v>161</v>
      </c>
      <c r="P30" s="23">
        <v>166</v>
      </c>
      <c r="R30" s="23">
        <f t="shared" si="14"/>
        <v>0</v>
      </c>
      <c r="S30" s="23">
        <f t="shared" si="15"/>
        <v>0</v>
      </c>
      <c r="T30" s="23">
        <f t="shared" si="16"/>
        <v>0</v>
      </c>
      <c r="U30" s="23">
        <f t="shared" si="17"/>
        <v>0</v>
      </c>
      <c r="V30" s="23">
        <f t="shared" si="18"/>
        <v>0</v>
      </c>
      <c r="W30" s="23">
        <f t="shared" si="19"/>
        <v>1279</v>
      </c>
      <c r="X30" s="23">
        <f t="shared" si="20"/>
        <v>732</v>
      </c>
      <c r="Y30" s="23">
        <f t="shared" si="21"/>
        <v>726</v>
      </c>
      <c r="Z30" s="23">
        <f t="shared" si="22"/>
        <v>614</v>
      </c>
      <c r="AA30" s="23">
        <f t="shared" si="23"/>
        <v>106</v>
      </c>
      <c r="AB30" s="23">
        <f t="shared" si="24"/>
        <v>161</v>
      </c>
      <c r="AC30" s="23">
        <f t="shared" si="25"/>
        <v>166</v>
      </c>
      <c r="AD30" s="48"/>
    </row>
    <row r="31" spans="1:30" s="3" customFormat="1" ht="15" customHeight="1" thickTop="1" thickBot="1" x14ac:dyDescent="0.3">
      <c r="A31" s="2" t="s">
        <v>57</v>
      </c>
      <c r="B31" s="23"/>
      <c r="C31" s="23"/>
      <c r="D31" s="23"/>
      <c r="E31" s="23">
        <v>651</v>
      </c>
      <c r="F31" s="23">
        <v>684</v>
      </c>
      <c r="G31" s="23">
        <v>651</v>
      </c>
      <c r="H31" s="23">
        <v>0</v>
      </c>
      <c r="I31" s="23">
        <v>1271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98" t="s">
        <v>238</v>
      </c>
      <c r="R31" s="23">
        <f t="shared" si="14"/>
        <v>651</v>
      </c>
      <c r="S31" s="23">
        <f t="shared" si="15"/>
        <v>684</v>
      </c>
      <c r="T31" s="23">
        <f t="shared" si="16"/>
        <v>651</v>
      </c>
      <c r="U31" s="23">
        <f t="shared" si="17"/>
        <v>0</v>
      </c>
      <c r="V31" s="23">
        <f t="shared" si="18"/>
        <v>1271</v>
      </c>
      <c r="W31" s="23">
        <f t="shared" si="19"/>
        <v>0</v>
      </c>
      <c r="X31" s="23">
        <f t="shared" si="20"/>
        <v>0</v>
      </c>
      <c r="Y31" s="23">
        <f t="shared" si="21"/>
        <v>0</v>
      </c>
      <c r="Z31" s="23">
        <f t="shared" si="22"/>
        <v>0</v>
      </c>
      <c r="AA31" s="23">
        <f t="shared" si="23"/>
        <v>0</v>
      </c>
      <c r="AB31" s="23">
        <f t="shared" si="24"/>
        <v>0</v>
      </c>
      <c r="AC31" s="98" t="str">
        <f t="shared" si="25"/>
        <v>-</v>
      </c>
      <c r="AD31" s="48"/>
    </row>
    <row r="32" spans="1:30" s="3" customFormat="1" ht="15" customHeight="1" thickTop="1" thickBot="1" x14ac:dyDescent="0.3">
      <c r="A32" s="2" t="s">
        <v>72</v>
      </c>
      <c r="B32" s="23"/>
      <c r="C32" s="23"/>
      <c r="D32" s="23"/>
      <c r="E32" s="23">
        <v>20</v>
      </c>
      <c r="F32" s="23">
        <v>21</v>
      </c>
      <c r="G32" s="23">
        <v>1042</v>
      </c>
      <c r="H32" s="23">
        <v>2630</v>
      </c>
      <c r="I32" s="23">
        <v>3075</v>
      </c>
      <c r="J32" s="23">
        <v>3089</v>
      </c>
      <c r="K32" s="23">
        <v>3135</v>
      </c>
      <c r="L32" s="23">
        <v>3185</v>
      </c>
      <c r="M32" s="23">
        <v>3234</v>
      </c>
      <c r="N32" s="23">
        <v>3282</v>
      </c>
      <c r="O32" s="23">
        <v>3330</v>
      </c>
      <c r="P32" s="23">
        <v>3406</v>
      </c>
      <c r="R32" s="23">
        <f t="shared" si="14"/>
        <v>20</v>
      </c>
      <c r="S32" s="23">
        <f t="shared" si="15"/>
        <v>21</v>
      </c>
      <c r="T32" s="23">
        <f t="shared" si="16"/>
        <v>1042</v>
      </c>
      <c r="U32" s="23">
        <f t="shared" si="17"/>
        <v>2630</v>
      </c>
      <c r="V32" s="23">
        <f t="shared" si="18"/>
        <v>3075</v>
      </c>
      <c r="W32" s="23">
        <f t="shared" si="19"/>
        <v>3089</v>
      </c>
      <c r="X32" s="23">
        <f t="shared" si="20"/>
        <v>3135</v>
      </c>
      <c r="Y32" s="23">
        <f t="shared" si="21"/>
        <v>3185</v>
      </c>
      <c r="Z32" s="23">
        <f t="shared" si="22"/>
        <v>3234</v>
      </c>
      <c r="AA32" s="23">
        <f t="shared" si="23"/>
        <v>3282</v>
      </c>
      <c r="AB32" s="23">
        <f t="shared" si="24"/>
        <v>3330</v>
      </c>
      <c r="AC32" s="23">
        <f t="shared" si="25"/>
        <v>3406</v>
      </c>
      <c r="AD32" s="48"/>
    </row>
    <row r="33" spans="1:30" s="3" customFormat="1" ht="15" customHeight="1" thickTop="1" thickBot="1" x14ac:dyDescent="0.3">
      <c r="A33" s="2" t="s">
        <v>64</v>
      </c>
      <c r="B33" s="23"/>
      <c r="C33" s="23"/>
      <c r="D33" s="23"/>
      <c r="E33" s="23"/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2560</v>
      </c>
      <c r="L33" s="23">
        <v>2643</v>
      </c>
      <c r="M33" s="23">
        <v>8132</v>
      </c>
      <c r="N33" s="23">
        <v>788</v>
      </c>
      <c r="O33" s="23">
        <v>0</v>
      </c>
      <c r="P33" s="23">
        <v>0</v>
      </c>
      <c r="R33" s="23">
        <f t="shared" si="14"/>
        <v>0</v>
      </c>
      <c r="S33" s="23">
        <f t="shared" si="15"/>
        <v>0</v>
      </c>
      <c r="T33" s="23">
        <f t="shared" si="16"/>
        <v>0</v>
      </c>
      <c r="U33" s="23">
        <f t="shared" si="17"/>
        <v>0</v>
      </c>
      <c r="V33" s="23">
        <f t="shared" si="18"/>
        <v>0</v>
      </c>
      <c r="W33" s="23">
        <f t="shared" si="19"/>
        <v>0</v>
      </c>
      <c r="X33" s="23">
        <f t="shared" si="20"/>
        <v>2560</v>
      </c>
      <c r="Y33" s="23">
        <f t="shared" si="21"/>
        <v>2643</v>
      </c>
      <c r="Z33" s="23">
        <f t="shared" si="22"/>
        <v>8132</v>
      </c>
      <c r="AA33" s="23">
        <f t="shared" si="23"/>
        <v>788</v>
      </c>
      <c r="AB33" s="23">
        <f t="shared" si="24"/>
        <v>0</v>
      </c>
      <c r="AC33" s="23">
        <f t="shared" si="25"/>
        <v>0</v>
      </c>
      <c r="AD33" s="48"/>
    </row>
    <row r="34" spans="1:30" s="3" customFormat="1" ht="15" customHeight="1" thickTop="1" thickBot="1" x14ac:dyDescent="0.3">
      <c r="A34" s="2" t="s">
        <v>73</v>
      </c>
      <c r="B34" s="23"/>
      <c r="C34" s="23"/>
      <c r="D34" s="23"/>
      <c r="E34" s="23"/>
      <c r="F34" s="23"/>
      <c r="G34" s="23">
        <v>940</v>
      </c>
      <c r="H34" s="23">
        <v>1140</v>
      </c>
      <c r="I34" s="23"/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98" t="s">
        <v>238</v>
      </c>
      <c r="R34" s="23">
        <f t="shared" si="14"/>
        <v>0</v>
      </c>
      <c r="S34" s="23">
        <f t="shared" si="15"/>
        <v>0</v>
      </c>
      <c r="T34" s="23">
        <f t="shared" si="16"/>
        <v>940</v>
      </c>
      <c r="U34" s="23">
        <f t="shared" si="17"/>
        <v>1140</v>
      </c>
      <c r="V34" s="23">
        <f t="shared" si="18"/>
        <v>0</v>
      </c>
      <c r="W34" s="23">
        <f t="shared" si="19"/>
        <v>0</v>
      </c>
      <c r="X34" s="23">
        <f t="shared" si="20"/>
        <v>0</v>
      </c>
      <c r="Y34" s="23">
        <f t="shared" si="21"/>
        <v>0</v>
      </c>
      <c r="Z34" s="23">
        <f t="shared" si="22"/>
        <v>0</v>
      </c>
      <c r="AA34" s="23">
        <f t="shared" si="23"/>
        <v>0</v>
      </c>
      <c r="AB34" s="23">
        <f t="shared" si="24"/>
        <v>0</v>
      </c>
      <c r="AC34" s="98" t="str">
        <f t="shared" si="25"/>
        <v>-</v>
      </c>
      <c r="AD34" s="48"/>
    </row>
    <row r="35" spans="1:30" s="3" customFormat="1" ht="15" customHeight="1" thickTop="1" thickBot="1" x14ac:dyDescent="0.3">
      <c r="A35" s="2" t="s">
        <v>74</v>
      </c>
      <c r="B35" s="23"/>
      <c r="C35" s="23"/>
      <c r="D35" s="23"/>
      <c r="E35" s="23">
        <v>0</v>
      </c>
      <c r="F35" s="23"/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98" t="s">
        <v>238</v>
      </c>
      <c r="R35" s="23">
        <f t="shared" si="14"/>
        <v>0</v>
      </c>
      <c r="S35" s="23">
        <f t="shared" si="15"/>
        <v>0</v>
      </c>
      <c r="T35" s="23">
        <f t="shared" si="16"/>
        <v>0</v>
      </c>
      <c r="U35" s="23">
        <f t="shared" si="17"/>
        <v>0</v>
      </c>
      <c r="V35" s="23">
        <f t="shared" si="18"/>
        <v>0</v>
      </c>
      <c r="W35" s="23">
        <f t="shared" si="19"/>
        <v>0</v>
      </c>
      <c r="X35" s="23">
        <f t="shared" si="20"/>
        <v>0</v>
      </c>
      <c r="Y35" s="23">
        <f t="shared" si="21"/>
        <v>0</v>
      </c>
      <c r="Z35" s="23">
        <f t="shared" si="22"/>
        <v>0</v>
      </c>
      <c r="AA35" s="23">
        <f t="shared" si="23"/>
        <v>0</v>
      </c>
      <c r="AB35" s="23">
        <f t="shared" si="24"/>
        <v>0</v>
      </c>
      <c r="AC35" s="98" t="str">
        <f t="shared" si="25"/>
        <v>-</v>
      </c>
      <c r="AD35" s="48"/>
    </row>
    <row r="36" spans="1:30" s="3" customFormat="1" ht="15" customHeight="1" thickTop="1" thickBot="1" x14ac:dyDescent="0.3">
      <c r="A36" s="2" t="s">
        <v>75</v>
      </c>
      <c r="B36" s="23"/>
      <c r="C36" s="23"/>
      <c r="D36" s="23"/>
      <c r="E36" s="23">
        <v>1148733</v>
      </c>
      <c r="F36" s="23">
        <v>1179708</v>
      </c>
      <c r="G36" s="23">
        <v>1840315</v>
      </c>
      <c r="H36" s="23">
        <v>1839343</v>
      </c>
      <c r="I36" s="23">
        <v>1807052</v>
      </c>
      <c r="J36" s="23">
        <v>1774695</v>
      </c>
      <c r="K36" s="23">
        <v>1677898</v>
      </c>
      <c r="L36" s="23">
        <v>1643753</v>
      </c>
      <c r="M36" s="23">
        <v>1578344</v>
      </c>
      <c r="N36" s="23">
        <v>1585085</v>
      </c>
      <c r="O36" s="23">
        <v>1593201</v>
      </c>
      <c r="P36" s="23">
        <v>1458332</v>
      </c>
      <c r="R36" s="23">
        <f t="shared" si="14"/>
        <v>1148733</v>
      </c>
      <c r="S36" s="23">
        <f t="shared" si="15"/>
        <v>1179708</v>
      </c>
      <c r="T36" s="23">
        <f t="shared" si="16"/>
        <v>1840315</v>
      </c>
      <c r="U36" s="23">
        <f t="shared" si="17"/>
        <v>1839343</v>
      </c>
      <c r="V36" s="23">
        <f t="shared" si="18"/>
        <v>1807052</v>
      </c>
      <c r="W36" s="23">
        <f t="shared" si="19"/>
        <v>1774695</v>
      </c>
      <c r="X36" s="23">
        <f t="shared" si="20"/>
        <v>1677898</v>
      </c>
      <c r="Y36" s="23">
        <f t="shared" si="21"/>
        <v>1643753</v>
      </c>
      <c r="Z36" s="23">
        <f t="shared" si="22"/>
        <v>1578344</v>
      </c>
      <c r="AA36" s="23">
        <f t="shared" si="23"/>
        <v>1585085</v>
      </c>
      <c r="AB36" s="23">
        <f t="shared" si="24"/>
        <v>1593201</v>
      </c>
      <c r="AC36" s="23">
        <f t="shared" si="25"/>
        <v>1458332</v>
      </c>
      <c r="AD36" s="48"/>
    </row>
    <row r="37" spans="1:30" s="3" customFormat="1" ht="15" customHeight="1" thickTop="1" thickBot="1" x14ac:dyDescent="0.3">
      <c r="A37" s="2" t="s">
        <v>76</v>
      </c>
      <c r="B37" s="23"/>
      <c r="C37" s="23"/>
      <c r="D37" s="23"/>
      <c r="E37" s="23">
        <v>4392</v>
      </c>
      <c r="F37" s="23">
        <v>4406</v>
      </c>
      <c r="G37" s="23">
        <v>6612</v>
      </c>
      <c r="H37" s="23">
        <v>5914</v>
      </c>
      <c r="I37" s="23">
        <v>5915</v>
      </c>
      <c r="J37" s="23">
        <v>8778</v>
      </c>
      <c r="K37" s="23">
        <v>8237</v>
      </c>
      <c r="L37" s="23">
        <v>8045</v>
      </c>
      <c r="M37" s="23">
        <v>7477</v>
      </c>
      <c r="N37" s="23">
        <v>6897</v>
      </c>
      <c r="O37" s="23">
        <v>11754</v>
      </c>
      <c r="P37" s="23">
        <v>11400</v>
      </c>
      <c r="R37" s="23">
        <f t="shared" si="14"/>
        <v>4392</v>
      </c>
      <c r="S37" s="23">
        <f t="shared" si="15"/>
        <v>4406</v>
      </c>
      <c r="T37" s="23">
        <f t="shared" si="16"/>
        <v>6612</v>
      </c>
      <c r="U37" s="23">
        <f t="shared" si="17"/>
        <v>5914</v>
      </c>
      <c r="V37" s="23">
        <f t="shared" si="18"/>
        <v>5915</v>
      </c>
      <c r="W37" s="23">
        <f t="shared" si="19"/>
        <v>8778</v>
      </c>
      <c r="X37" s="23">
        <f t="shared" si="20"/>
        <v>8237</v>
      </c>
      <c r="Y37" s="23">
        <f t="shared" si="21"/>
        <v>8045</v>
      </c>
      <c r="Z37" s="23">
        <f t="shared" si="22"/>
        <v>7477</v>
      </c>
      <c r="AA37" s="23">
        <f t="shared" si="23"/>
        <v>6897</v>
      </c>
      <c r="AB37" s="23">
        <f t="shared" si="24"/>
        <v>11754</v>
      </c>
      <c r="AC37" s="23">
        <f t="shared" si="25"/>
        <v>11400</v>
      </c>
      <c r="AD37" s="48"/>
    </row>
    <row r="38" spans="1:30" s="3" customFormat="1" ht="15" customHeight="1" thickTop="1" thickBot="1" x14ac:dyDescent="0.3">
      <c r="A38" s="2" t="s">
        <v>77</v>
      </c>
      <c r="B38" s="23"/>
      <c r="C38" s="23"/>
      <c r="D38" s="23"/>
      <c r="E38" s="23">
        <v>8768</v>
      </c>
      <c r="F38" s="23">
        <v>10889</v>
      </c>
      <c r="G38" s="23">
        <v>131102</v>
      </c>
      <c r="H38" s="23">
        <v>132588</v>
      </c>
      <c r="I38" s="23">
        <v>134359</v>
      </c>
      <c r="J38" s="23">
        <v>136029</v>
      </c>
      <c r="K38" s="23">
        <v>137346</v>
      </c>
      <c r="L38" s="23">
        <v>138563</v>
      </c>
      <c r="M38" s="23">
        <v>139754</v>
      </c>
      <c r="N38" s="23">
        <v>140839</v>
      </c>
      <c r="O38" s="23">
        <v>142010</v>
      </c>
      <c r="P38" s="23">
        <v>143043</v>
      </c>
      <c r="R38" s="23">
        <f t="shared" si="14"/>
        <v>8768</v>
      </c>
      <c r="S38" s="23">
        <f t="shared" si="15"/>
        <v>10889</v>
      </c>
      <c r="T38" s="23">
        <f t="shared" si="16"/>
        <v>131102</v>
      </c>
      <c r="U38" s="23">
        <f t="shared" si="17"/>
        <v>132588</v>
      </c>
      <c r="V38" s="23">
        <f t="shared" si="18"/>
        <v>134359</v>
      </c>
      <c r="W38" s="23">
        <f t="shared" si="19"/>
        <v>136029</v>
      </c>
      <c r="X38" s="23">
        <f t="shared" si="20"/>
        <v>137346</v>
      </c>
      <c r="Y38" s="23">
        <f t="shared" si="21"/>
        <v>138563</v>
      </c>
      <c r="Z38" s="23">
        <f t="shared" si="22"/>
        <v>139754</v>
      </c>
      <c r="AA38" s="23">
        <f t="shared" si="23"/>
        <v>140839</v>
      </c>
      <c r="AB38" s="23">
        <f t="shared" si="24"/>
        <v>142010</v>
      </c>
      <c r="AC38" s="23">
        <f t="shared" si="25"/>
        <v>143043</v>
      </c>
      <c r="AD38" s="48"/>
    </row>
    <row r="39" spans="1:30" s="55" customFormat="1" ht="15" customHeight="1" thickTop="1" thickBot="1" x14ac:dyDescent="0.3">
      <c r="A39" s="1" t="s">
        <v>78</v>
      </c>
      <c r="B39" s="20"/>
      <c r="C39" s="20"/>
      <c r="D39" s="20"/>
      <c r="E39" s="20">
        <f>SUM(E25:E38)</f>
        <v>1162649</v>
      </c>
      <c r="F39" s="20">
        <f>SUM(F25:F38)</f>
        <v>1195708</v>
      </c>
      <c r="G39" s="20">
        <f t="shared" ref="G39:N39" si="26">SUM(G25:G38)</f>
        <v>1989617</v>
      </c>
      <c r="H39" s="20">
        <f t="shared" si="26"/>
        <v>1987345</v>
      </c>
      <c r="I39" s="20">
        <f t="shared" si="26"/>
        <v>1960262</v>
      </c>
      <c r="J39" s="20">
        <f t="shared" si="26"/>
        <v>1942110</v>
      </c>
      <c r="K39" s="20">
        <f t="shared" si="26"/>
        <v>1842160</v>
      </c>
      <c r="L39" s="20">
        <f t="shared" si="26"/>
        <v>1808640</v>
      </c>
      <c r="M39" s="20">
        <f t="shared" si="26"/>
        <v>1751610</v>
      </c>
      <c r="N39" s="20">
        <f t="shared" si="26"/>
        <v>1751520</v>
      </c>
      <c r="O39" s="20">
        <f>SUM(O25:O38)</f>
        <v>1760759</v>
      </c>
      <c r="P39" s="20">
        <f>SUM(P25:P38)</f>
        <v>1626971</v>
      </c>
      <c r="R39" s="20">
        <f>SUM(R25:R38)</f>
        <v>1162649</v>
      </c>
      <c r="S39" s="20">
        <f>SUM(S25:S38)</f>
        <v>1195708</v>
      </c>
      <c r="T39" s="20">
        <f>SUM(T25:T38)</f>
        <v>1989617</v>
      </c>
      <c r="U39" s="20">
        <f t="shared" ref="U39:Z39" si="27">SUM(U25:U38)</f>
        <v>1987345</v>
      </c>
      <c r="V39" s="20">
        <f t="shared" si="27"/>
        <v>1960262</v>
      </c>
      <c r="W39" s="20">
        <f t="shared" si="27"/>
        <v>1942110</v>
      </c>
      <c r="X39" s="20">
        <f t="shared" si="27"/>
        <v>1842160</v>
      </c>
      <c r="Y39" s="20">
        <f t="shared" si="27"/>
        <v>1808640</v>
      </c>
      <c r="Z39" s="20">
        <f t="shared" si="27"/>
        <v>1751610</v>
      </c>
      <c r="AA39" s="20">
        <f>SUM(AA25:AA38)</f>
        <v>1751520</v>
      </c>
      <c r="AB39" s="20">
        <f>SUM(AB25:AB38)</f>
        <v>1760759</v>
      </c>
      <c r="AC39" s="20">
        <f>SUM(AC25:AC38)</f>
        <v>1626971</v>
      </c>
      <c r="AD39" s="48"/>
    </row>
    <row r="40" spans="1:30" ht="6" customHeight="1" thickTop="1" thickBot="1" x14ac:dyDescent="0.3"/>
    <row r="41" spans="1:30" s="55" customFormat="1" ht="15" customHeight="1" thickTop="1" thickBot="1" x14ac:dyDescent="0.3">
      <c r="A41" s="1" t="s">
        <v>79</v>
      </c>
      <c r="B41" s="20"/>
      <c r="C41" s="20"/>
      <c r="D41" s="20"/>
      <c r="E41" s="20">
        <f t="shared" ref="E41:N41" si="28">E39+E22</f>
        <v>1305347</v>
      </c>
      <c r="F41" s="20">
        <f t="shared" si="28"/>
        <v>1578268</v>
      </c>
      <c r="G41" s="20">
        <f t="shared" si="28"/>
        <v>2366297</v>
      </c>
      <c r="H41" s="20">
        <f t="shared" si="28"/>
        <v>2454973</v>
      </c>
      <c r="I41" s="20">
        <f t="shared" si="28"/>
        <v>2402336</v>
      </c>
      <c r="J41" s="20">
        <f t="shared" si="28"/>
        <v>2312322</v>
      </c>
      <c r="K41" s="20">
        <f t="shared" si="28"/>
        <v>2310679</v>
      </c>
      <c r="L41" s="20">
        <f t="shared" si="28"/>
        <v>2277785</v>
      </c>
      <c r="M41" s="20">
        <f t="shared" si="28"/>
        <v>2243449</v>
      </c>
      <c r="N41" s="20">
        <f t="shared" si="28"/>
        <v>2185859</v>
      </c>
      <c r="O41" s="20">
        <f>O39+O22</f>
        <v>2108540</v>
      </c>
      <c r="P41" s="20">
        <f>P39+P22</f>
        <v>2046035</v>
      </c>
      <c r="R41" s="20">
        <f>R39+R22</f>
        <v>1305347</v>
      </c>
      <c r="S41" s="20">
        <f t="shared" ref="S41:Z41" si="29">S39+S22</f>
        <v>1578268</v>
      </c>
      <c r="T41" s="20">
        <f t="shared" si="29"/>
        <v>2366297</v>
      </c>
      <c r="U41" s="20">
        <f t="shared" si="29"/>
        <v>2454973</v>
      </c>
      <c r="V41" s="20">
        <f t="shared" si="29"/>
        <v>2402336</v>
      </c>
      <c r="W41" s="20">
        <f t="shared" si="29"/>
        <v>2312322</v>
      </c>
      <c r="X41" s="20">
        <f t="shared" si="29"/>
        <v>2310679</v>
      </c>
      <c r="Y41" s="20">
        <f t="shared" si="29"/>
        <v>2277785</v>
      </c>
      <c r="Z41" s="20">
        <f t="shared" si="29"/>
        <v>2243449</v>
      </c>
      <c r="AA41" s="20">
        <f>AA39+AA22</f>
        <v>2185859</v>
      </c>
      <c r="AB41" s="20">
        <f>AB39+AB22</f>
        <v>2108540</v>
      </c>
      <c r="AC41" s="20">
        <f>AC39+AC22</f>
        <v>2046035</v>
      </c>
      <c r="AD41" s="48"/>
    </row>
    <row r="42" spans="1:30" ht="12.5" thickTop="1" thickBot="1" x14ac:dyDescent="0.3"/>
    <row r="43" spans="1:30" s="55" customFormat="1" ht="15" customHeight="1" thickTop="1" thickBot="1" x14ac:dyDescent="0.3">
      <c r="A43" s="68" t="s">
        <v>80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R43" s="20"/>
      <c r="S43" s="20"/>
      <c r="T43" s="20"/>
      <c r="U43" s="20"/>
      <c r="V43" s="20"/>
      <c r="W43" s="20"/>
      <c r="X43" s="20"/>
      <c r="Y43" s="20"/>
      <c r="Z43" s="17"/>
      <c r="AA43" s="17"/>
      <c r="AB43" s="17"/>
      <c r="AC43" s="17"/>
      <c r="AD43" s="48"/>
    </row>
    <row r="44" spans="1:30" s="55" customFormat="1" ht="15" customHeight="1" thickTop="1" thickBot="1" x14ac:dyDescent="0.3">
      <c r="A44" s="1" t="s">
        <v>55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R44" s="20"/>
      <c r="S44" s="20"/>
      <c r="T44" s="20"/>
      <c r="U44" s="20"/>
      <c r="V44" s="20"/>
      <c r="W44" s="20"/>
      <c r="X44" s="20"/>
      <c r="Y44" s="20"/>
      <c r="Z44" s="17"/>
      <c r="AA44" s="17"/>
      <c r="AB44" s="17"/>
      <c r="AC44" s="17"/>
      <c r="AD44" s="48"/>
    </row>
    <row r="45" spans="1:30" s="3" customFormat="1" ht="15" customHeight="1" thickTop="1" thickBot="1" x14ac:dyDescent="0.3">
      <c r="A45" s="2" t="s">
        <v>81</v>
      </c>
      <c r="B45" s="23"/>
      <c r="C45" s="23"/>
      <c r="D45" s="23"/>
      <c r="E45" s="23">
        <v>15300</v>
      </c>
      <c r="F45" s="23">
        <v>20324</v>
      </c>
      <c r="G45" s="23">
        <v>70600</v>
      </c>
      <c r="H45" s="23">
        <v>65480</v>
      </c>
      <c r="I45" s="23">
        <v>152060</v>
      </c>
      <c r="J45" s="23">
        <v>193805</v>
      </c>
      <c r="K45" s="23">
        <v>278087</v>
      </c>
      <c r="L45" s="23">
        <v>255448</v>
      </c>
      <c r="M45" s="23">
        <v>162203</v>
      </c>
      <c r="N45" s="23">
        <v>146474</v>
      </c>
      <c r="O45" s="23">
        <v>79124</v>
      </c>
      <c r="P45" s="23">
        <v>78198</v>
      </c>
      <c r="R45" s="23">
        <f t="shared" ref="R45:R56" si="30">E45</f>
        <v>15300</v>
      </c>
      <c r="S45" s="23">
        <f t="shared" ref="S45:S56" si="31">F45</f>
        <v>20324</v>
      </c>
      <c r="T45" s="23">
        <f t="shared" ref="T45:T56" si="32">G45</f>
        <v>70600</v>
      </c>
      <c r="U45" s="23">
        <f t="shared" ref="U45:U56" si="33">H45</f>
        <v>65480</v>
      </c>
      <c r="V45" s="23">
        <f t="shared" ref="V45:V56" si="34">I45</f>
        <v>152060</v>
      </c>
      <c r="W45" s="23">
        <f t="shared" ref="W45:W56" si="35">J45</f>
        <v>193805</v>
      </c>
      <c r="X45" s="23">
        <f t="shared" ref="X45:X56" si="36">K45</f>
        <v>278087</v>
      </c>
      <c r="Y45" s="23">
        <f t="shared" ref="Y45:Y56" si="37">L45</f>
        <v>255448</v>
      </c>
      <c r="Z45" s="23">
        <f t="shared" ref="Z45:Z56" si="38">M45</f>
        <v>162203</v>
      </c>
      <c r="AA45" s="23">
        <f t="shared" ref="AA45:AA56" si="39">N45</f>
        <v>146474</v>
      </c>
      <c r="AB45" s="23">
        <f t="shared" ref="AB45:AB56" si="40">O45</f>
        <v>79124</v>
      </c>
      <c r="AC45" s="23">
        <f t="shared" ref="AC45:AC56" si="41">P45</f>
        <v>78198</v>
      </c>
      <c r="AD45" s="48"/>
    </row>
    <row r="46" spans="1:30" s="3" customFormat="1" ht="15" customHeight="1" thickTop="1" thickBot="1" x14ac:dyDescent="0.3">
      <c r="A46" s="2" t="s">
        <v>82</v>
      </c>
      <c r="B46" s="23"/>
      <c r="C46" s="23"/>
      <c r="D46" s="23"/>
      <c r="E46" s="23">
        <v>6295</v>
      </c>
      <c r="F46" s="23">
        <v>5959</v>
      </c>
      <c r="G46" s="23">
        <v>87951</v>
      </c>
      <c r="H46" s="23">
        <v>24122</v>
      </c>
      <c r="I46" s="23">
        <v>43756</v>
      </c>
      <c r="J46" s="23">
        <v>42910</v>
      </c>
      <c r="K46" s="23">
        <v>62396</v>
      </c>
      <c r="L46" s="23">
        <v>53443</v>
      </c>
      <c r="M46" s="23">
        <v>63659</v>
      </c>
      <c r="N46" s="23">
        <v>80134</v>
      </c>
      <c r="O46" s="23">
        <v>132529</v>
      </c>
      <c r="P46" s="23">
        <v>202775</v>
      </c>
      <c r="R46" s="23">
        <f t="shared" si="30"/>
        <v>6295</v>
      </c>
      <c r="S46" s="23">
        <f t="shared" si="31"/>
        <v>5959</v>
      </c>
      <c r="T46" s="23">
        <f t="shared" si="32"/>
        <v>87951</v>
      </c>
      <c r="U46" s="23">
        <f t="shared" si="33"/>
        <v>24122</v>
      </c>
      <c r="V46" s="23">
        <f t="shared" si="34"/>
        <v>43756</v>
      </c>
      <c r="W46" s="23">
        <f t="shared" si="35"/>
        <v>42910</v>
      </c>
      <c r="X46" s="23">
        <f t="shared" si="36"/>
        <v>62396</v>
      </c>
      <c r="Y46" s="23">
        <f t="shared" si="37"/>
        <v>53443</v>
      </c>
      <c r="Z46" s="23">
        <f t="shared" si="38"/>
        <v>63659</v>
      </c>
      <c r="AA46" s="23">
        <f t="shared" si="39"/>
        <v>80134</v>
      </c>
      <c r="AB46" s="23">
        <f t="shared" si="40"/>
        <v>132529</v>
      </c>
      <c r="AC46" s="23">
        <f t="shared" si="41"/>
        <v>202775</v>
      </c>
      <c r="AD46" s="48"/>
    </row>
    <row r="47" spans="1:30" s="3" customFormat="1" ht="15" customHeight="1" thickTop="1" thickBot="1" x14ac:dyDescent="0.3">
      <c r="A47" s="2" t="s">
        <v>83</v>
      </c>
      <c r="B47" s="23"/>
      <c r="C47" s="23"/>
      <c r="D47" s="23"/>
      <c r="E47" s="23">
        <v>0</v>
      </c>
      <c r="F47" s="23">
        <v>584</v>
      </c>
      <c r="G47" s="23">
        <v>1431</v>
      </c>
      <c r="H47" s="23">
        <v>1264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R47" s="23">
        <f t="shared" si="30"/>
        <v>0</v>
      </c>
      <c r="S47" s="23">
        <f t="shared" si="31"/>
        <v>584</v>
      </c>
      <c r="T47" s="23">
        <f t="shared" si="32"/>
        <v>1431</v>
      </c>
      <c r="U47" s="23">
        <f t="shared" si="33"/>
        <v>1264</v>
      </c>
      <c r="V47" s="23">
        <f t="shared" si="34"/>
        <v>0</v>
      </c>
      <c r="W47" s="23">
        <f t="shared" si="35"/>
        <v>0</v>
      </c>
      <c r="X47" s="23">
        <f t="shared" si="36"/>
        <v>0</v>
      </c>
      <c r="Y47" s="23">
        <f t="shared" si="37"/>
        <v>0</v>
      </c>
      <c r="Z47" s="23">
        <f t="shared" si="38"/>
        <v>0</v>
      </c>
      <c r="AA47" s="23">
        <f t="shared" si="39"/>
        <v>0</v>
      </c>
      <c r="AB47" s="23">
        <f t="shared" si="40"/>
        <v>0</v>
      </c>
      <c r="AC47" s="23">
        <f t="shared" si="41"/>
        <v>0</v>
      </c>
      <c r="AD47" s="48"/>
    </row>
    <row r="48" spans="1:30" s="3" customFormat="1" ht="15" customHeight="1" thickTop="1" thickBot="1" x14ac:dyDescent="0.3">
      <c r="A48" s="2" t="s">
        <v>200</v>
      </c>
      <c r="B48" s="23"/>
      <c r="C48" s="23"/>
      <c r="D48" s="23"/>
      <c r="E48" s="23">
        <v>636</v>
      </c>
      <c r="F48" s="23">
        <v>0</v>
      </c>
      <c r="G48" s="23">
        <v>0</v>
      </c>
      <c r="H48" s="23">
        <v>0</v>
      </c>
      <c r="I48" s="23">
        <v>1392</v>
      </c>
      <c r="J48" s="23">
        <v>1882</v>
      </c>
      <c r="K48" s="23">
        <v>1957</v>
      </c>
      <c r="L48" s="23">
        <v>2053</v>
      </c>
      <c r="M48" s="23">
        <v>1950</v>
      </c>
      <c r="N48" s="23">
        <v>1726</v>
      </c>
      <c r="O48" s="23">
        <v>1992</v>
      </c>
      <c r="P48" s="23">
        <v>1997</v>
      </c>
      <c r="R48" s="23">
        <f t="shared" si="30"/>
        <v>636</v>
      </c>
      <c r="S48" s="23">
        <f t="shared" si="31"/>
        <v>0</v>
      </c>
      <c r="T48" s="23">
        <f t="shared" si="32"/>
        <v>0</v>
      </c>
      <c r="U48" s="23">
        <f t="shared" si="33"/>
        <v>0</v>
      </c>
      <c r="V48" s="23">
        <f t="shared" si="34"/>
        <v>1392</v>
      </c>
      <c r="W48" s="23">
        <f t="shared" si="35"/>
        <v>1882</v>
      </c>
      <c r="X48" s="23">
        <f t="shared" si="36"/>
        <v>1957</v>
      </c>
      <c r="Y48" s="23">
        <f t="shared" si="37"/>
        <v>2053</v>
      </c>
      <c r="Z48" s="23">
        <f t="shared" si="38"/>
        <v>1950</v>
      </c>
      <c r="AA48" s="23">
        <f t="shared" si="39"/>
        <v>1726</v>
      </c>
      <c r="AB48" s="23">
        <f t="shared" si="40"/>
        <v>1992</v>
      </c>
      <c r="AC48" s="23">
        <f t="shared" si="41"/>
        <v>1997</v>
      </c>
      <c r="AD48" s="48"/>
    </row>
    <row r="49" spans="1:30" s="3" customFormat="1" ht="15" customHeight="1" thickTop="1" thickBot="1" x14ac:dyDescent="0.3">
      <c r="A49" s="2" t="s">
        <v>84</v>
      </c>
      <c r="B49" s="23"/>
      <c r="C49" s="23"/>
      <c r="D49" s="23"/>
      <c r="E49" s="23">
        <v>140591</v>
      </c>
      <c r="F49" s="23">
        <v>24400</v>
      </c>
      <c r="G49" s="23">
        <v>69437</v>
      </c>
      <c r="H49" s="23">
        <v>60284</v>
      </c>
      <c r="I49" s="23">
        <v>49880</v>
      </c>
      <c r="J49" s="23">
        <v>33977</v>
      </c>
      <c r="K49" s="23">
        <v>34946</v>
      </c>
      <c r="L49" s="23">
        <v>32174</v>
      </c>
      <c r="M49" s="23">
        <v>50613</v>
      </c>
      <c r="N49" s="23">
        <v>45476</v>
      </c>
      <c r="O49" s="23">
        <v>44490</v>
      </c>
      <c r="P49" s="23">
        <v>18787</v>
      </c>
      <c r="R49" s="23">
        <f t="shared" si="30"/>
        <v>140591</v>
      </c>
      <c r="S49" s="23">
        <f t="shared" si="31"/>
        <v>24400</v>
      </c>
      <c r="T49" s="23">
        <f t="shared" si="32"/>
        <v>69437</v>
      </c>
      <c r="U49" s="23">
        <f t="shared" si="33"/>
        <v>60284</v>
      </c>
      <c r="V49" s="23">
        <f t="shared" si="34"/>
        <v>49880</v>
      </c>
      <c r="W49" s="23">
        <f t="shared" si="35"/>
        <v>33977</v>
      </c>
      <c r="X49" s="23">
        <f t="shared" si="36"/>
        <v>34946</v>
      </c>
      <c r="Y49" s="23">
        <f t="shared" si="37"/>
        <v>32174</v>
      </c>
      <c r="Z49" s="23">
        <f t="shared" si="38"/>
        <v>50613</v>
      </c>
      <c r="AA49" s="23">
        <f t="shared" si="39"/>
        <v>45476</v>
      </c>
      <c r="AB49" s="23">
        <f t="shared" si="40"/>
        <v>44490</v>
      </c>
      <c r="AC49" s="23">
        <f t="shared" si="41"/>
        <v>18787</v>
      </c>
      <c r="AD49" s="48"/>
    </row>
    <row r="50" spans="1:30" s="3" customFormat="1" ht="15" customHeight="1" thickTop="1" thickBot="1" x14ac:dyDescent="0.3">
      <c r="A50" s="2" t="s">
        <v>85</v>
      </c>
      <c r="B50" s="23"/>
      <c r="C50" s="23"/>
      <c r="D50" s="23"/>
      <c r="E50" s="23">
        <v>1951</v>
      </c>
      <c r="F50" s="23">
        <v>3168</v>
      </c>
      <c r="G50" s="23">
        <v>7265</v>
      </c>
      <c r="H50" s="23">
        <v>8196</v>
      </c>
      <c r="I50" s="23">
        <v>5084</v>
      </c>
      <c r="J50" s="23">
        <v>5898</v>
      </c>
      <c r="K50" s="23">
        <v>7138</v>
      </c>
      <c r="L50" s="23">
        <v>7850</v>
      </c>
      <c r="M50" s="23">
        <v>5033</v>
      </c>
      <c r="N50" s="23">
        <v>5313</v>
      </c>
      <c r="O50" s="23">
        <v>6218</v>
      </c>
      <c r="P50" s="23">
        <v>7052</v>
      </c>
      <c r="R50" s="23">
        <f t="shared" si="30"/>
        <v>1951</v>
      </c>
      <c r="S50" s="23">
        <f t="shared" si="31"/>
        <v>3168</v>
      </c>
      <c r="T50" s="23">
        <f t="shared" si="32"/>
        <v>7265</v>
      </c>
      <c r="U50" s="23">
        <f t="shared" si="33"/>
        <v>8196</v>
      </c>
      <c r="V50" s="23">
        <f t="shared" si="34"/>
        <v>5084</v>
      </c>
      <c r="W50" s="23">
        <f t="shared" si="35"/>
        <v>5898</v>
      </c>
      <c r="X50" s="23">
        <f t="shared" si="36"/>
        <v>7138</v>
      </c>
      <c r="Y50" s="23">
        <f t="shared" si="37"/>
        <v>7850</v>
      </c>
      <c r="Z50" s="23">
        <f t="shared" si="38"/>
        <v>5033</v>
      </c>
      <c r="AA50" s="23">
        <f t="shared" si="39"/>
        <v>5313</v>
      </c>
      <c r="AB50" s="23">
        <f t="shared" si="40"/>
        <v>6218</v>
      </c>
      <c r="AC50" s="23">
        <f t="shared" si="41"/>
        <v>7052</v>
      </c>
      <c r="AD50" s="48"/>
    </row>
    <row r="51" spans="1:30" s="3" customFormat="1" ht="15" customHeight="1" thickTop="1" thickBot="1" x14ac:dyDescent="0.3">
      <c r="A51" s="2" t="s">
        <v>86</v>
      </c>
      <c r="B51" s="23"/>
      <c r="C51" s="23"/>
      <c r="D51" s="23"/>
      <c r="E51" s="23">
        <v>280</v>
      </c>
      <c r="F51" s="23">
        <v>3972</v>
      </c>
      <c r="G51" s="23">
        <v>2428</v>
      </c>
      <c r="H51" s="23">
        <v>1783</v>
      </c>
      <c r="I51" s="23">
        <v>1136</v>
      </c>
      <c r="J51" s="23">
        <v>8245</v>
      </c>
      <c r="K51" s="23">
        <v>677</v>
      </c>
      <c r="L51" s="23">
        <v>794</v>
      </c>
      <c r="M51" s="23">
        <v>794</v>
      </c>
      <c r="N51" s="23">
        <v>944</v>
      </c>
      <c r="O51" s="23">
        <v>1078</v>
      </c>
      <c r="P51" s="23">
        <v>1243</v>
      </c>
      <c r="R51" s="23">
        <f t="shared" si="30"/>
        <v>280</v>
      </c>
      <c r="S51" s="23">
        <f t="shared" si="31"/>
        <v>3972</v>
      </c>
      <c r="T51" s="23">
        <f t="shared" si="32"/>
        <v>2428</v>
      </c>
      <c r="U51" s="23">
        <f t="shared" si="33"/>
        <v>1783</v>
      </c>
      <c r="V51" s="23">
        <f t="shared" si="34"/>
        <v>1136</v>
      </c>
      <c r="W51" s="23">
        <f t="shared" si="35"/>
        <v>8245</v>
      </c>
      <c r="X51" s="23">
        <f t="shared" si="36"/>
        <v>677</v>
      </c>
      <c r="Y51" s="23">
        <f t="shared" si="37"/>
        <v>794</v>
      </c>
      <c r="Z51" s="23">
        <f t="shared" si="38"/>
        <v>794</v>
      </c>
      <c r="AA51" s="23">
        <f t="shared" si="39"/>
        <v>944</v>
      </c>
      <c r="AB51" s="23">
        <f t="shared" si="40"/>
        <v>1078</v>
      </c>
      <c r="AC51" s="23">
        <f t="shared" si="41"/>
        <v>1243</v>
      </c>
      <c r="AD51" s="48"/>
    </row>
    <row r="52" spans="1:30" s="3" customFormat="1" ht="15" customHeight="1" thickTop="1" thickBot="1" x14ac:dyDescent="0.3">
      <c r="A52" s="2" t="s">
        <v>87</v>
      </c>
      <c r="B52" s="23"/>
      <c r="C52" s="23"/>
      <c r="D52" s="23"/>
      <c r="E52" s="23">
        <v>307</v>
      </c>
      <c r="F52" s="23">
        <v>302</v>
      </c>
      <c r="G52" s="23">
        <v>48156</v>
      </c>
      <c r="H52" s="23">
        <v>56973</v>
      </c>
      <c r="I52" s="23">
        <v>58754</v>
      </c>
      <c r="J52" s="23">
        <v>52794</v>
      </c>
      <c r="K52" s="23">
        <v>51601</v>
      </c>
      <c r="L52" s="23">
        <v>50213</v>
      </c>
      <c r="M52" s="23">
        <v>51013</v>
      </c>
      <c r="N52" s="23">
        <v>52594</v>
      </c>
      <c r="O52" s="23">
        <v>47963</v>
      </c>
      <c r="P52" s="23">
        <v>33061</v>
      </c>
      <c r="R52" s="23">
        <f t="shared" si="30"/>
        <v>307</v>
      </c>
      <c r="S52" s="23">
        <f t="shared" si="31"/>
        <v>302</v>
      </c>
      <c r="T52" s="23">
        <f t="shared" si="32"/>
        <v>48156</v>
      </c>
      <c r="U52" s="23">
        <f t="shared" si="33"/>
        <v>56973</v>
      </c>
      <c r="V52" s="23">
        <f t="shared" si="34"/>
        <v>58754</v>
      </c>
      <c r="W52" s="23">
        <f t="shared" si="35"/>
        <v>52794</v>
      </c>
      <c r="X52" s="23">
        <f t="shared" si="36"/>
        <v>51601</v>
      </c>
      <c r="Y52" s="23">
        <f t="shared" si="37"/>
        <v>50213</v>
      </c>
      <c r="Z52" s="23">
        <f t="shared" si="38"/>
        <v>51013</v>
      </c>
      <c r="AA52" s="23">
        <f t="shared" si="39"/>
        <v>52594</v>
      </c>
      <c r="AB52" s="23">
        <f t="shared" si="40"/>
        <v>47963</v>
      </c>
      <c r="AC52" s="23">
        <f t="shared" si="41"/>
        <v>33061</v>
      </c>
      <c r="AD52" s="48"/>
    </row>
    <row r="53" spans="1:30" s="3" customFormat="1" ht="15" customHeight="1" thickTop="1" thickBot="1" x14ac:dyDescent="0.3">
      <c r="A53" s="2" t="s">
        <v>88</v>
      </c>
      <c r="B53" s="23"/>
      <c r="C53" s="23"/>
      <c r="D53" s="23"/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98" t="s">
        <v>238</v>
      </c>
      <c r="R53" s="23">
        <f t="shared" si="30"/>
        <v>0</v>
      </c>
      <c r="S53" s="23">
        <f t="shared" si="31"/>
        <v>0</v>
      </c>
      <c r="T53" s="23">
        <f t="shared" si="32"/>
        <v>0</v>
      </c>
      <c r="U53" s="23">
        <f t="shared" si="33"/>
        <v>0</v>
      </c>
      <c r="V53" s="23">
        <f t="shared" si="34"/>
        <v>0</v>
      </c>
      <c r="W53" s="23">
        <f t="shared" si="35"/>
        <v>0</v>
      </c>
      <c r="X53" s="23">
        <f t="shared" si="36"/>
        <v>0</v>
      </c>
      <c r="Y53" s="23">
        <f t="shared" si="37"/>
        <v>0</v>
      </c>
      <c r="Z53" s="23">
        <f t="shared" si="38"/>
        <v>0</v>
      </c>
      <c r="AA53" s="23">
        <f t="shared" si="39"/>
        <v>0</v>
      </c>
      <c r="AB53" s="23">
        <f t="shared" si="40"/>
        <v>0</v>
      </c>
      <c r="AC53" s="98" t="str">
        <f t="shared" si="41"/>
        <v>-</v>
      </c>
      <c r="AD53" s="48"/>
    </row>
    <row r="54" spans="1:30" s="3" customFormat="1" ht="15" customHeight="1" thickTop="1" thickBot="1" x14ac:dyDescent="0.3">
      <c r="A54" s="2" t="s">
        <v>89</v>
      </c>
      <c r="B54" s="23"/>
      <c r="C54" s="23"/>
      <c r="D54" s="23"/>
      <c r="E54" s="23">
        <v>2307</v>
      </c>
      <c r="F54" s="23">
        <v>3241</v>
      </c>
      <c r="G54" s="23">
        <v>2876</v>
      </c>
      <c r="H54" s="23">
        <v>5052</v>
      </c>
      <c r="I54" s="23">
        <v>3262</v>
      </c>
      <c r="J54" s="23">
        <v>4495</v>
      </c>
      <c r="K54" s="23">
        <v>3585</v>
      </c>
      <c r="L54" s="23">
        <v>1632</v>
      </c>
      <c r="M54" s="23">
        <v>3948</v>
      </c>
      <c r="N54" s="23">
        <v>3037</v>
      </c>
      <c r="O54" s="23">
        <v>2208</v>
      </c>
      <c r="P54" s="23">
        <v>3518</v>
      </c>
      <c r="R54" s="23">
        <f t="shared" si="30"/>
        <v>2307</v>
      </c>
      <c r="S54" s="23">
        <f t="shared" si="31"/>
        <v>3241</v>
      </c>
      <c r="T54" s="23">
        <f t="shared" si="32"/>
        <v>2876</v>
      </c>
      <c r="U54" s="23">
        <f t="shared" si="33"/>
        <v>5052</v>
      </c>
      <c r="V54" s="23">
        <f t="shared" si="34"/>
        <v>3262</v>
      </c>
      <c r="W54" s="23">
        <f t="shared" si="35"/>
        <v>4495</v>
      </c>
      <c r="X54" s="23">
        <f t="shared" si="36"/>
        <v>3585</v>
      </c>
      <c r="Y54" s="23">
        <f t="shared" si="37"/>
        <v>1632</v>
      </c>
      <c r="Z54" s="23">
        <f t="shared" si="38"/>
        <v>3948</v>
      </c>
      <c r="AA54" s="23">
        <f t="shared" si="39"/>
        <v>3037</v>
      </c>
      <c r="AB54" s="23">
        <f t="shared" si="40"/>
        <v>2208</v>
      </c>
      <c r="AC54" s="23">
        <f t="shared" si="41"/>
        <v>3518</v>
      </c>
      <c r="AD54" s="48"/>
    </row>
    <row r="55" spans="1:30" s="3" customFormat="1" ht="15" customHeight="1" thickTop="1" thickBot="1" x14ac:dyDescent="0.3">
      <c r="A55" s="2" t="s">
        <v>90</v>
      </c>
      <c r="B55" s="23"/>
      <c r="C55" s="23"/>
      <c r="D55" s="23"/>
      <c r="E55" s="23">
        <v>15861</v>
      </c>
      <c r="F55" s="23">
        <v>15861</v>
      </c>
      <c r="G55" s="23">
        <v>15861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16000</v>
      </c>
      <c r="N55" s="23">
        <v>0</v>
      </c>
      <c r="O55" s="23">
        <v>0</v>
      </c>
      <c r="P55" s="23">
        <v>0</v>
      </c>
      <c r="R55" s="23">
        <f t="shared" si="30"/>
        <v>15861</v>
      </c>
      <c r="S55" s="23">
        <f t="shared" si="31"/>
        <v>15861</v>
      </c>
      <c r="T55" s="23">
        <f t="shared" si="32"/>
        <v>15861</v>
      </c>
      <c r="U55" s="23">
        <f t="shared" si="33"/>
        <v>0</v>
      </c>
      <c r="V55" s="23">
        <f t="shared" si="34"/>
        <v>0</v>
      </c>
      <c r="W55" s="23">
        <f t="shared" si="35"/>
        <v>0</v>
      </c>
      <c r="X55" s="23">
        <f t="shared" si="36"/>
        <v>0</v>
      </c>
      <c r="Y55" s="23">
        <f t="shared" si="37"/>
        <v>0</v>
      </c>
      <c r="Z55" s="23">
        <f t="shared" si="38"/>
        <v>16000</v>
      </c>
      <c r="AA55" s="23">
        <f t="shared" si="39"/>
        <v>0</v>
      </c>
      <c r="AB55" s="23">
        <f t="shared" si="40"/>
        <v>0</v>
      </c>
      <c r="AC55" s="23">
        <f t="shared" si="41"/>
        <v>0</v>
      </c>
      <c r="AD55" s="48"/>
    </row>
    <row r="56" spans="1:30" s="3" customFormat="1" ht="15" customHeight="1" thickTop="1" thickBot="1" x14ac:dyDescent="0.3">
      <c r="A56" s="2" t="s">
        <v>91</v>
      </c>
      <c r="B56" s="23"/>
      <c r="C56" s="23"/>
      <c r="D56" s="23"/>
      <c r="E56" s="23">
        <v>9356</v>
      </c>
      <c r="F56" s="23">
        <v>14734</v>
      </c>
      <c r="G56" s="23">
        <v>14800</v>
      </c>
      <c r="H56" s="23">
        <v>3985</v>
      </c>
      <c r="I56" s="23">
        <v>20940</v>
      </c>
      <c r="J56" s="23">
        <v>14276</v>
      </c>
      <c r="K56" s="23">
        <v>9427</v>
      </c>
      <c r="L56" s="23">
        <v>9566</v>
      </c>
      <c r="M56" s="23">
        <v>581</v>
      </c>
      <c r="N56" s="23">
        <v>2693</v>
      </c>
      <c r="O56" s="23">
        <v>3299</v>
      </c>
      <c r="P56" s="23">
        <v>3799</v>
      </c>
      <c r="R56" s="23">
        <f t="shared" si="30"/>
        <v>9356</v>
      </c>
      <c r="S56" s="23">
        <f t="shared" si="31"/>
        <v>14734</v>
      </c>
      <c r="T56" s="23">
        <f t="shared" si="32"/>
        <v>14800</v>
      </c>
      <c r="U56" s="23">
        <f t="shared" si="33"/>
        <v>3985</v>
      </c>
      <c r="V56" s="23">
        <f t="shared" si="34"/>
        <v>20940</v>
      </c>
      <c r="W56" s="23">
        <f t="shared" si="35"/>
        <v>14276</v>
      </c>
      <c r="X56" s="23">
        <f t="shared" si="36"/>
        <v>9427</v>
      </c>
      <c r="Y56" s="23">
        <f t="shared" si="37"/>
        <v>9566</v>
      </c>
      <c r="Z56" s="23">
        <f t="shared" si="38"/>
        <v>581</v>
      </c>
      <c r="AA56" s="23">
        <f t="shared" si="39"/>
        <v>2693</v>
      </c>
      <c r="AB56" s="23">
        <f t="shared" si="40"/>
        <v>3299</v>
      </c>
      <c r="AC56" s="23">
        <f t="shared" si="41"/>
        <v>3799</v>
      </c>
      <c r="AD56" s="48"/>
    </row>
    <row r="57" spans="1:30" s="55" customFormat="1" ht="15" customHeight="1" thickTop="1" thickBot="1" x14ac:dyDescent="0.3">
      <c r="A57" s="1" t="s">
        <v>92</v>
      </c>
      <c r="B57" s="20"/>
      <c r="C57" s="20"/>
      <c r="D57" s="20"/>
      <c r="E57" s="20">
        <f>SUM(E45:E56)</f>
        <v>192884</v>
      </c>
      <c r="F57" s="20">
        <f>SUM(F45:F56)</f>
        <v>92545</v>
      </c>
      <c r="G57" s="20">
        <f t="shared" ref="G57:P57" si="42">SUM(G45:G56)</f>
        <v>320805</v>
      </c>
      <c r="H57" s="20">
        <f t="shared" si="42"/>
        <v>227139</v>
      </c>
      <c r="I57" s="20">
        <f t="shared" si="42"/>
        <v>336264</v>
      </c>
      <c r="J57" s="20">
        <f>SUM(J45:J56)</f>
        <v>358282</v>
      </c>
      <c r="K57" s="20">
        <f t="shared" si="42"/>
        <v>449814</v>
      </c>
      <c r="L57" s="20">
        <f t="shared" si="42"/>
        <v>413173</v>
      </c>
      <c r="M57" s="20">
        <f t="shared" si="42"/>
        <v>355794</v>
      </c>
      <c r="N57" s="20">
        <f t="shared" si="42"/>
        <v>338391</v>
      </c>
      <c r="O57" s="20">
        <f t="shared" si="42"/>
        <v>318901</v>
      </c>
      <c r="P57" s="20">
        <f t="shared" si="42"/>
        <v>350430</v>
      </c>
      <c r="R57" s="20">
        <f t="shared" ref="R57:X57" si="43">SUM(R45:R56)</f>
        <v>192884</v>
      </c>
      <c r="S57" s="20">
        <f t="shared" si="43"/>
        <v>92545</v>
      </c>
      <c r="T57" s="20">
        <f t="shared" si="43"/>
        <v>320805</v>
      </c>
      <c r="U57" s="20">
        <f t="shared" si="43"/>
        <v>227139</v>
      </c>
      <c r="V57" s="20">
        <f t="shared" si="43"/>
        <v>336264</v>
      </c>
      <c r="W57" s="20">
        <f t="shared" si="43"/>
        <v>358282</v>
      </c>
      <c r="X57" s="20">
        <f t="shared" si="43"/>
        <v>449814</v>
      </c>
      <c r="Y57" s="20">
        <f t="shared" ref="Y57:AC57" si="44">SUM(Y45:Y56)</f>
        <v>413173</v>
      </c>
      <c r="Z57" s="20">
        <f t="shared" si="44"/>
        <v>355794</v>
      </c>
      <c r="AA57" s="20">
        <f t="shared" si="44"/>
        <v>338391</v>
      </c>
      <c r="AB57" s="20">
        <f t="shared" si="44"/>
        <v>318901</v>
      </c>
      <c r="AC57" s="20">
        <f t="shared" si="44"/>
        <v>350430</v>
      </c>
      <c r="AD57" s="48"/>
    </row>
    <row r="58" spans="1:30" ht="6" customHeight="1" thickTop="1" thickBot="1" x14ac:dyDescent="0.3"/>
    <row r="59" spans="1:30" s="55" customFormat="1" ht="15" customHeight="1" thickTop="1" thickBot="1" x14ac:dyDescent="0.3">
      <c r="A59" s="1" t="s">
        <v>67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R59" s="20"/>
      <c r="S59" s="20"/>
      <c r="T59" s="20"/>
      <c r="U59" s="20"/>
      <c r="V59" s="20"/>
      <c r="W59" s="20"/>
      <c r="X59" s="20"/>
      <c r="Y59" s="20"/>
      <c r="Z59" s="17"/>
      <c r="AA59" s="17"/>
      <c r="AB59" s="17"/>
      <c r="AC59" s="17"/>
      <c r="AD59" s="48"/>
    </row>
    <row r="60" spans="1:30" s="3" customFormat="1" ht="15" customHeight="1" thickTop="1" thickBot="1" x14ac:dyDescent="0.3">
      <c r="A60" s="2" t="s">
        <v>81</v>
      </c>
      <c r="B60" s="23"/>
      <c r="C60" s="23"/>
      <c r="D60" s="23"/>
      <c r="E60" s="23">
        <v>256057</v>
      </c>
      <c r="F60" s="23">
        <v>527240</v>
      </c>
      <c r="G60" s="23">
        <v>560841</v>
      </c>
      <c r="H60" s="23">
        <v>471309</v>
      </c>
      <c r="I60" s="23">
        <v>373348</v>
      </c>
      <c r="J60" s="23">
        <v>350373</v>
      </c>
      <c r="K60" s="23">
        <v>286748</v>
      </c>
      <c r="L60" s="23">
        <v>307221</v>
      </c>
      <c r="M60" s="23">
        <v>354780</v>
      </c>
      <c r="N60" s="23">
        <v>341099</v>
      </c>
      <c r="O60" s="23">
        <v>334013</v>
      </c>
      <c r="P60" s="23">
        <v>310929</v>
      </c>
      <c r="R60" s="23">
        <f t="shared" ref="R60:R69" si="45">E60</f>
        <v>256057</v>
      </c>
      <c r="S60" s="23">
        <f t="shared" ref="S60:S69" si="46">F60</f>
        <v>527240</v>
      </c>
      <c r="T60" s="23">
        <f t="shared" ref="T60:T69" si="47">G60</f>
        <v>560841</v>
      </c>
      <c r="U60" s="23">
        <f t="shared" ref="U60:U69" si="48">H60</f>
        <v>471309</v>
      </c>
      <c r="V60" s="23">
        <f t="shared" ref="V60:V69" si="49">I60</f>
        <v>373348</v>
      </c>
      <c r="W60" s="23">
        <f t="shared" ref="W60:W69" si="50">J60</f>
        <v>350373</v>
      </c>
      <c r="X60" s="23">
        <f t="shared" ref="X60:X69" si="51">K60</f>
        <v>286748</v>
      </c>
      <c r="Y60" s="23">
        <f t="shared" ref="Y60:Y69" si="52">L60</f>
        <v>307221</v>
      </c>
      <c r="Z60" s="23">
        <f t="shared" ref="Z60:Z69" si="53">M60</f>
        <v>354780</v>
      </c>
      <c r="AA60" s="23">
        <f t="shared" ref="AA60:AA69" si="54">N60</f>
        <v>341099</v>
      </c>
      <c r="AB60" s="23">
        <f t="shared" ref="AB60:AB69" si="55">O60</f>
        <v>334013</v>
      </c>
      <c r="AC60" s="23">
        <f t="shared" ref="AC60:AC69" si="56">P60</f>
        <v>310929</v>
      </c>
      <c r="AD60" s="48"/>
    </row>
    <row r="61" spans="1:30" s="3" customFormat="1" ht="15" customHeight="1" thickTop="1" thickBot="1" x14ac:dyDescent="0.3">
      <c r="A61" s="2" t="s">
        <v>82</v>
      </c>
      <c r="B61" s="23"/>
      <c r="C61" s="23"/>
      <c r="D61" s="23"/>
      <c r="E61" s="23">
        <v>158954</v>
      </c>
      <c r="F61" s="23">
        <v>159029</v>
      </c>
      <c r="G61" s="23">
        <v>443988</v>
      </c>
      <c r="H61" s="23">
        <v>745226</v>
      </c>
      <c r="I61" s="23">
        <v>735565</v>
      </c>
      <c r="J61" s="23">
        <v>725879</v>
      </c>
      <c r="K61" s="23">
        <v>716194</v>
      </c>
      <c r="L61" s="23">
        <v>706508</v>
      </c>
      <c r="M61" s="23">
        <v>696624</v>
      </c>
      <c r="N61" s="23">
        <v>661957</v>
      </c>
      <c r="O61" s="23">
        <v>611374</v>
      </c>
      <c r="P61" s="23">
        <v>536725</v>
      </c>
      <c r="R61" s="23">
        <f t="shared" si="45"/>
        <v>158954</v>
      </c>
      <c r="S61" s="23">
        <f t="shared" si="46"/>
        <v>159029</v>
      </c>
      <c r="T61" s="23">
        <f t="shared" si="47"/>
        <v>443988</v>
      </c>
      <c r="U61" s="23">
        <f t="shared" si="48"/>
        <v>745226</v>
      </c>
      <c r="V61" s="23">
        <f t="shared" si="49"/>
        <v>735565</v>
      </c>
      <c r="W61" s="23">
        <f t="shared" si="50"/>
        <v>725879</v>
      </c>
      <c r="X61" s="23">
        <f t="shared" si="51"/>
        <v>716194</v>
      </c>
      <c r="Y61" s="23">
        <f t="shared" si="52"/>
        <v>706508</v>
      </c>
      <c r="Z61" s="23">
        <f t="shared" si="53"/>
        <v>696624</v>
      </c>
      <c r="AA61" s="23">
        <f t="shared" si="54"/>
        <v>661957</v>
      </c>
      <c r="AB61" s="23">
        <f t="shared" si="55"/>
        <v>611374</v>
      </c>
      <c r="AC61" s="23">
        <f t="shared" si="56"/>
        <v>536725</v>
      </c>
      <c r="AD61" s="48"/>
    </row>
    <row r="62" spans="1:30" s="3" customFormat="1" ht="15" customHeight="1" thickTop="1" thickBot="1" x14ac:dyDescent="0.3">
      <c r="A62" s="2" t="s">
        <v>83</v>
      </c>
      <c r="B62" s="23"/>
      <c r="C62" s="23"/>
      <c r="D62" s="23"/>
      <c r="E62" s="23">
        <v>0</v>
      </c>
      <c r="F62" s="23">
        <v>3982</v>
      </c>
      <c r="G62" s="23">
        <v>5502</v>
      </c>
      <c r="H62" s="23">
        <v>4984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R62" s="23">
        <f t="shared" si="45"/>
        <v>0</v>
      </c>
      <c r="S62" s="23">
        <f t="shared" si="46"/>
        <v>3982</v>
      </c>
      <c r="T62" s="23">
        <f t="shared" si="47"/>
        <v>5502</v>
      </c>
      <c r="U62" s="23">
        <f t="shared" si="48"/>
        <v>4984</v>
      </c>
      <c r="V62" s="23">
        <f t="shared" si="49"/>
        <v>0</v>
      </c>
      <c r="W62" s="23">
        <f t="shared" si="50"/>
        <v>0</v>
      </c>
      <c r="X62" s="23">
        <f t="shared" si="51"/>
        <v>0</v>
      </c>
      <c r="Y62" s="23">
        <f t="shared" si="52"/>
        <v>0</v>
      </c>
      <c r="Z62" s="23">
        <f t="shared" si="53"/>
        <v>0</v>
      </c>
      <c r="AA62" s="23">
        <f t="shared" si="54"/>
        <v>0</v>
      </c>
      <c r="AB62" s="23">
        <f t="shared" si="55"/>
        <v>0</v>
      </c>
      <c r="AC62" s="23">
        <f t="shared" si="56"/>
        <v>0</v>
      </c>
      <c r="AD62" s="48"/>
    </row>
    <row r="63" spans="1:30" s="3" customFormat="1" ht="15" customHeight="1" thickTop="1" thickBot="1" x14ac:dyDescent="0.3">
      <c r="A63" s="2" t="s">
        <v>200</v>
      </c>
      <c r="B63" s="23"/>
      <c r="C63" s="23"/>
      <c r="D63" s="23"/>
      <c r="E63" s="23">
        <v>3886</v>
      </c>
      <c r="F63" s="23">
        <v>0</v>
      </c>
      <c r="G63" s="23">
        <v>0</v>
      </c>
      <c r="H63" s="23">
        <v>0</v>
      </c>
      <c r="I63" s="23">
        <v>4927</v>
      </c>
      <c r="J63" s="23">
        <v>7296</v>
      </c>
      <c r="K63" s="23">
        <v>6791</v>
      </c>
      <c r="L63" s="23">
        <v>6591</v>
      </c>
      <c r="M63" s="23">
        <v>6206</v>
      </c>
      <c r="N63" s="23">
        <v>5871</v>
      </c>
      <c r="O63" s="23">
        <v>10489</v>
      </c>
      <c r="P63" s="23">
        <v>10191</v>
      </c>
      <c r="R63" s="23">
        <f t="shared" si="45"/>
        <v>3886</v>
      </c>
      <c r="S63" s="23">
        <f t="shared" si="46"/>
        <v>0</v>
      </c>
      <c r="T63" s="23">
        <f t="shared" si="47"/>
        <v>0</v>
      </c>
      <c r="U63" s="23">
        <f t="shared" si="48"/>
        <v>0</v>
      </c>
      <c r="V63" s="23">
        <f t="shared" si="49"/>
        <v>4927</v>
      </c>
      <c r="W63" s="23">
        <f t="shared" si="50"/>
        <v>7296</v>
      </c>
      <c r="X63" s="23">
        <f t="shared" si="51"/>
        <v>6791</v>
      </c>
      <c r="Y63" s="23">
        <f t="shared" si="52"/>
        <v>6591</v>
      </c>
      <c r="Z63" s="23">
        <f t="shared" si="53"/>
        <v>6206</v>
      </c>
      <c r="AA63" s="23">
        <f t="shared" si="54"/>
        <v>5871</v>
      </c>
      <c r="AB63" s="23">
        <f t="shared" si="55"/>
        <v>10489</v>
      </c>
      <c r="AC63" s="23">
        <f t="shared" si="56"/>
        <v>10191</v>
      </c>
      <c r="AD63" s="48"/>
    </row>
    <row r="64" spans="1:30" s="3" customFormat="1" ht="15" customHeight="1" thickTop="1" thickBot="1" x14ac:dyDescent="0.3">
      <c r="A64" s="2" t="s">
        <v>64</v>
      </c>
      <c r="B64" s="23"/>
      <c r="C64" s="23"/>
      <c r="D64" s="23"/>
      <c r="E64" s="23">
        <v>6184</v>
      </c>
      <c r="F64" s="23">
        <v>8442</v>
      </c>
      <c r="G64" s="23">
        <v>16413</v>
      </c>
      <c r="H64" s="23">
        <v>18385</v>
      </c>
      <c r="I64" s="23">
        <v>4953</v>
      </c>
      <c r="J64" s="23">
        <v>1685</v>
      </c>
      <c r="K64" s="23">
        <v>0</v>
      </c>
      <c r="L64" s="23">
        <v>0</v>
      </c>
      <c r="M64" s="23">
        <v>0</v>
      </c>
      <c r="N64" s="23">
        <v>0</v>
      </c>
      <c r="O64" s="23">
        <v>312</v>
      </c>
      <c r="P64" s="23">
        <v>6513</v>
      </c>
      <c r="R64" s="23">
        <f t="shared" si="45"/>
        <v>6184</v>
      </c>
      <c r="S64" s="23">
        <f t="shared" si="46"/>
        <v>8442</v>
      </c>
      <c r="T64" s="23">
        <f t="shared" si="47"/>
        <v>16413</v>
      </c>
      <c r="U64" s="23">
        <f t="shared" si="48"/>
        <v>18385</v>
      </c>
      <c r="V64" s="23">
        <f t="shared" si="49"/>
        <v>4953</v>
      </c>
      <c r="W64" s="23">
        <f t="shared" si="50"/>
        <v>1685</v>
      </c>
      <c r="X64" s="23">
        <f t="shared" si="51"/>
        <v>0</v>
      </c>
      <c r="Y64" s="23">
        <f t="shared" si="52"/>
        <v>0</v>
      </c>
      <c r="Z64" s="23">
        <f t="shared" si="53"/>
        <v>0</v>
      </c>
      <c r="AA64" s="23">
        <f t="shared" si="54"/>
        <v>0</v>
      </c>
      <c r="AB64" s="23">
        <f t="shared" si="55"/>
        <v>312</v>
      </c>
      <c r="AC64" s="23">
        <f t="shared" si="56"/>
        <v>6513</v>
      </c>
      <c r="AD64" s="48"/>
    </row>
    <row r="65" spans="1:30" s="3" customFormat="1" ht="15" customHeight="1" thickTop="1" thickBot="1" x14ac:dyDescent="0.3">
      <c r="A65" s="2" t="s">
        <v>70</v>
      </c>
      <c r="B65" s="23"/>
      <c r="C65" s="23"/>
      <c r="D65" s="23"/>
      <c r="E65" s="23">
        <v>76785</v>
      </c>
      <c r="F65" s="23">
        <v>86874</v>
      </c>
      <c r="G65" s="23">
        <v>134032</v>
      </c>
      <c r="H65" s="23">
        <v>146007</v>
      </c>
      <c r="I65" s="23">
        <v>155148</v>
      </c>
      <c r="J65" s="23">
        <v>158998</v>
      </c>
      <c r="K65" s="23">
        <v>157942</v>
      </c>
      <c r="L65" s="23">
        <v>158389</v>
      </c>
      <c r="M65" s="23">
        <v>161433</v>
      </c>
      <c r="N65" s="23">
        <v>166499</v>
      </c>
      <c r="O65" s="23">
        <v>169200</v>
      </c>
      <c r="P65" s="23">
        <v>167522</v>
      </c>
      <c r="R65" s="23">
        <f t="shared" si="45"/>
        <v>76785</v>
      </c>
      <c r="S65" s="23">
        <f t="shared" si="46"/>
        <v>86874</v>
      </c>
      <c r="T65" s="23">
        <f t="shared" si="47"/>
        <v>134032</v>
      </c>
      <c r="U65" s="23">
        <f t="shared" si="48"/>
        <v>146007</v>
      </c>
      <c r="V65" s="23">
        <f t="shared" si="49"/>
        <v>155148</v>
      </c>
      <c r="W65" s="23">
        <f t="shared" si="50"/>
        <v>158998</v>
      </c>
      <c r="X65" s="23">
        <f t="shared" si="51"/>
        <v>157942</v>
      </c>
      <c r="Y65" s="23">
        <f t="shared" si="52"/>
        <v>158389</v>
      </c>
      <c r="Z65" s="23">
        <f t="shared" si="53"/>
        <v>161433</v>
      </c>
      <c r="AA65" s="23">
        <f t="shared" si="54"/>
        <v>166499</v>
      </c>
      <c r="AB65" s="23">
        <f t="shared" si="55"/>
        <v>169200</v>
      </c>
      <c r="AC65" s="23">
        <f t="shared" si="56"/>
        <v>167522</v>
      </c>
      <c r="AD65" s="48"/>
    </row>
    <row r="66" spans="1:30" s="3" customFormat="1" ht="15" customHeight="1" thickTop="1" thickBot="1" x14ac:dyDescent="0.3">
      <c r="A66" s="2" t="s">
        <v>86</v>
      </c>
      <c r="B66" s="23"/>
      <c r="C66" s="23"/>
      <c r="D66" s="23"/>
      <c r="E66" s="23">
        <v>0</v>
      </c>
      <c r="F66" s="23"/>
      <c r="G66" s="23">
        <v>0</v>
      </c>
      <c r="H66" s="23"/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98" t="s">
        <v>238</v>
      </c>
      <c r="R66" s="23">
        <f t="shared" si="45"/>
        <v>0</v>
      </c>
      <c r="S66" s="23">
        <f t="shared" si="46"/>
        <v>0</v>
      </c>
      <c r="T66" s="23">
        <f t="shared" si="47"/>
        <v>0</v>
      </c>
      <c r="U66" s="23">
        <f t="shared" si="48"/>
        <v>0</v>
      </c>
      <c r="V66" s="23">
        <f t="shared" si="49"/>
        <v>0</v>
      </c>
      <c r="W66" s="23">
        <f t="shared" si="50"/>
        <v>0</v>
      </c>
      <c r="X66" s="23">
        <f t="shared" si="51"/>
        <v>0</v>
      </c>
      <c r="Y66" s="23">
        <f t="shared" si="52"/>
        <v>0</v>
      </c>
      <c r="Z66" s="23">
        <f t="shared" si="53"/>
        <v>0</v>
      </c>
      <c r="AA66" s="23">
        <f t="shared" si="54"/>
        <v>0</v>
      </c>
      <c r="AB66" s="23">
        <f t="shared" si="55"/>
        <v>0</v>
      </c>
      <c r="AC66" s="98" t="str">
        <f t="shared" si="56"/>
        <v>-</v>
      </c>
      <c r="AD66" s="48"/>
    </row>
    <row r="67" spans="1:30" s="3" customFormat="1" ht="15" customHeight="1" thickTop="1" thickBot="1" x14ac:dyDescent="0.3">
      <c r="A67" s="2" t="s">
        <v>87</v>
      </c>
      <c r="B67" s="23"/>
      <c r="C67" s="23"/>
      <c r="D67" s="23"/>
      <c r="E67" s="23">
        <v>323</v>
      </c>
      <c r="F67" s="23">
        <v>231</v>
      </c>
      <c r="G67" s="23">
        <v>130114</v>
      </c>
      <c r="H67" s="23">
        <v>118216</v>
      </c>
      <c r="I67" s="23">
        <v>110758</v>
      </c>
      <c r="J67" s="23">
        <v>108081</v>
      </c>
      <c r="K67" s="23">
        <v>96265</v>
      </c>
      <c r="L67" s="23">
        <v>84460</v>
      </c>
      <c r="M67" s="23">
        <v>73779</v>
      </c>
      <c r="N67" s="23">
        <v>63083</v>
      </c>
      <c r="O67" s="23">
        <v>60692</v>
      </c>
      <c r="P67" s="23">
        <v>63092</v>
      </c>
      <c r="R67" s="23">
        <f t="shared" si="45"/>
        <v>323</v>
      </c>
      <c r="S67" s="23">
        <f t="shared" si="46"/>
        <v>231</v>
      </c>
      <c r="T67" s="23">
        <f t="shared" si="47"/>
        <v>130114</v>
      </c>
      <c r="U67" s="23">
        <f t="shared" si="48"/>
        <v>118216</v>
      </c>
      <c r="V67" s="23">
        <f t="shared" si="49"/>
        <v>110758</v>
      </c>
      <c r="W67" s="23">
        <f t="shared" si="50"/>
        <v>108081</v>
      </c>
      <c r="X67" s="23">
        <f t="shared" si="51"/>
        <v>96265</v>
      </c>
      <c r="Y67" s="23">
        <f t="shared" si="52"/>
        <v>84460</v>
      </c>
      <c r="Z67" s="23">
        <f t="shared" si="53"/>
        <v>73779</v>
      </c>
      <c r="AA67" s="23">
        <f t="shared" si="54"/>
        <v>63083</v>
      </c>
      <c r="AB67" s="23">
        <f t="shared" si="55"/>
        <v>60692</v>
      </c>
      <c r="AC67" s="23">
        <f t="shared" si="56"/>
        <v>63092</v>
      </c>
      <c r="AD67" s="48"/>
    </row>
    <row r="68" spans="1:30" s="3" customFormat="1" ht="15" customHeight="1" thickTop="1" thickBot="1" x14ac:dyDescent="0.3">
      <c r="A68" s="2" t="s">
        <v>51</v>
      </c>
      <c r="B68" s="23"/>
      <c r="C68" s="23"/>
      <c r="D68" s="23"/>
      <c r="E68" s="23">
        <v>37</v>
      </c>
      <c r="F68" s="23">
        <v>91</v>
      </c>
      <c r="G68" s="23">
        <v>1852</v>
      </c>
      <c r="H68" s="23">
        <v>1745</v>
      </c>
      <c r="I68" s="23">
        <v>1782</v>
      </c>
      <c r="J68" s="23">
        <v>1832</v>
      </c>
      <c r="K68" s="23">
        <v>1894</v>
      </c>
      <c r="L68" s="23">
        <v>2062</v>
      </c>
      <c r="M68" s="23">
        <v>2197</v>
      </c>
      <c r="N68" s="23">
        <v>2414</v>
      </c>
      <c r="O68" s="23">
        <v>2553</v>
      </c>
      <c r="P68" s="23">
        <v>2557</v>
      </c>
      <c r="R68" s="23">
        <f t="shared" si="45"/>
        <v>37</v>
      </c>
      <c r="S68" s="23">
        <f t="shared" si="46"/>
        <v>91</v>
      </c>
      <c r="T68" s="23">
        <f t="shared" si="47"/>
        <v>1852</v>
      </c>
      <c r="U68" s="23">
        <f t="shared" si="48"/>
        <v>1745</v>
      </c>
      <c r="V68" s="23">
        <f t="shared" si="49"/>
        <v>1782</v>
      </c>
      <c r="W68" s="23">
        <f t="shared" si="50"/>
        <v>1832</v>
      </c>
      <c r="X68" s="23">
        <f t="shared" si="51"/>
        <v>1894</v>
      </c>
      <c r="Y68" s="23">
        <f t="shared" si="52"/>
        <v>2062</v>
      </c>
      <c r="Z68" s="23">
        <f t="shared" si="53"/>
        <v>2197</v>
      </c>
      <c r="AA68" s="23">
        <f t="shared" si="54"/>
        <v>2414</v>
      </c>
      <c r="AB68" s="23">
        <f t="shared" si="55"/>
        <v>2553</v>
      </c>
      <c r="AC68" s="23">
        <f t="shared" si="56"/>
        <v>2557</v>
      </c>
      <c r="AD68" s="48"/>
    </row>
    <row r="69" spans="1:30" s="3" customFormat="1" ht="15" customHeight="1" thickTop="1" thickBot="1" x14ac:dyDescent="0.3">
      <c r="A69" s="2" t="s">
        <v>201</v>
      </c>
      <c r="B69" s="23"/>
      <c r="C69" s="23"/>
      <c r="D69" s="23"/>
      <c r="E69" s="23">
        <v>0</v>
      </c>
      <c r="F69" s="23">
        <v>70151</v>
      </c>
      <c r="G69" s="23">
        <v>89</v>
      </c>
      <c r="H69" s="23"/>
      <c r="I69" s="23">
        <v>0</v>
      </c>
      <c r="J69" s="23">
        <v>315</v>
      </c>
      <c r="K69" s="23">
        <v>254</v>
      </c>
      <c r="L69" s="23">
        <v>341</v>
      </c>
      <c r="M69" s="23">
        <v>1058</v>
      </c>
      <c r="N69" s="23">
        <v>292</v>
      </c>
      <c r="O69" s="23">
        <v>305</v>
      </c>
      <c r="P69" s="23">
        <v>145</v>
      </c>
      <c r="R69" s="23">
        <f t="shared" si="45"/>
        <v>0</v>
      </c>
      <c r="S69" s="23">
        <f t="shared" si="46"/>
        <v>70151</v>
      </c>
      <c r="T69" s="23">
        <f t="shared" si="47"/>
        <v>89</v>
      </c>
      <c r="U69" s="23">
        <f t="shared" si="48"/>
        <v>0</v>
      </c>
      <c r="V69" s="23">
        <f t="shared" si="49"/>
        <v>0</v>
      </c>
      <c r="W69" s="23">
        <f t="shared" si="50"/>
        <v>315</v>
      </c>
      <c r="X69" s="23">
        <f t="shared" si="51"/>
        <v>254</v>
      </c>
      <c r="Y69" s="23">
        <f t="shared" si="52"/>
        <v>341</v>
      </c>
      <c r="Z69" s="23">
        <f t="shared" si="53"/>
        <v>1058</v>
      </c>
      <c r="AA69" s="23">
        <f t="shared" si="54"/>
        <v>292</v>
      </c>
      <c r="AB69" s="23">
        <f t="shared" si="55"/>
        <v>305</v>
      </c>
      <c r="AC69" s="23">
        <f t="shared" si="56"/>
        <v>145</v>
      </c>
      <c r="AD69" s="48"/>
    </row>
    <row r="70" spans="1:30" s="55" customFormat="1" ht="15" customHeight="1" thickTop="1" thickBot="1" x14ac:dyDescent="0.3">
      <c r="A70" s="1" t="s">
        <v>93</v>
      </c>
      <c r="B70" s="20"/>
      <c r="C70" s="20"/>
      <c r="D70" s="20"/>
      <c r="E70" s="20">
        <f t="shared" ref="E70:P70" si="57">SUM(E60:E69)</f>
        <v>502226</v>
      </c>
      <c r="F70" s="20">
        <f t="shared" si="57"/>
        <v>856040</v>
      </c>
      <c r="G70" s="20">
        <f t="shared" si="57"/>
        <v>1292831</v>
      </c>
      <c r="H70" s="20">
        <f t="shared" si="57"/>
        <v>1505872</v>
      </c>
      <c r="I70" s="20">
        <f t="shared" si="57"/>
        <v>1386481</v>
      </c>
      <c r="J70" s="20">
        <f t="shared" si="57"/>
        <v>1354459</v>
      </c>
      <c r="K70" s="20">
        <f t="shared" si="57"/>
        <v>1266088</v>
      </c>
      <c r="L70" s="20">
        <f t="shared" si="57"/>
        <v>1265572</v>
      </c>
      <c r="M70" s="20">
        <f t="shared" si="57"/>
        <v>1296077</v>
      </c>
      <c r="N70" s="20">
        <f t="shared" si="57"/>
        <v>1241215</v>
      </c>
      <c r="O70" s="20">
        <f t="shared" si="57"/>
        <v>1188938</v>
      </c>
      <c r="P70" s="20">
        <f t="shared" si="57"/>
        <v>1097674</v>
      </c>
      <c r="R70" s="20">
        <f t="shared" ref="R70:AC70" si="58">SUM(R60:R69)</f>
        <v>502226</v>
      </c>
      <c r="S70" s="20">
        <f t="shared" si="58"/>
        <v>856040</v>
      </c>
      <c r="T70" s="20">
        <f t="shared" si="58"/>
        <v>1292831</v>
      </c>
      <c r="U70" s="20">
        <f t="shared" si="58"/>
        <v>1505872</v>
      </c>
      <c r="V70" s="20">
        <f t="shared" si="58"/>
        <v>1386481</v>
      </c>
      <c r="W70" s="20">
        <f t="shared" si="58"/>
        <v>1354459</v>
      </c>
      <c r="X70" s="20">
        <f t="shared" si="58"/>
        <v>1266088</v>
      </c>
      <c r="Y70" s="20">
        <f t="shared" si="58"/>
        <v>1265572</v>
      </c>
      <c r="Z70" s="20">
        <f t="shared" si="58"/>
        <v>1296077</v>
      </c>
      <c r="AA70" s="20">
        <f t="shared" si="58"/>
        <v>1241215</v>
      </c>
      <c r="AB70" s="20">
        <f t="shared" si="58"/>
        <v>1188938</v>
      </c>
      <c r="AC70" s="20">
        <f t="shared" si="58"/>
        <v>1097674</v>
      </c>
      <c r="AD70" s="48"/>
    </row>
    <row r="71" spans="1:30" ht="6" customHeight="1" thickTop="1" thickBot="1" x14ac:dyDescent="0.3"/>
    <row r="72" spans="1:30" s="55" customFormat="1" ht="15" customHeight="1" thickTop="1" thickBot="1" x14ac:dyDescent="0.3">
      <c r="A72" s="1" t="s">
        <v>94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R72" s="20"/>
      <c r="S72" s="20"/>
      <c r="T72" s="20"/>
      <c r="U72" s="20"/>
      <c r="V72" s="20"/>
      <c r="W72" s="20"/>
      <c r="X72" s="20"/>
      <c r="Y72" s="20"/>
      <c r="Z72" s="17"/>
      <c r="AA72" s="17"/>
      <c r="AB72" s="17"/>
      <c r="AC72" s="17"/>
      <c r="AD72" s="48"/>
    </row>
    <row r="73" spans="1:30" s="3" customFormat="1" ht="15" customHeight="1" thickTop="1" thickBot="1" x14ac:dyDescent="0.3">
      <c r="A73" s="2" t="s">
        <v>95</v>
      </c>
      <c r="B73" s="23"/>
      <c r="C73" s="23"/>
      <c r="D73" s="23"/>
      <c r="E73" s="23">
        <v>478986</v>
      </c>
      <c r="F73" s="23">
        <v>478986</v>
      </c>
      <c r="G73" s="23">
        <v>578986</v>
      </c>
      <c r="H73" s="23">
        <v>578986</v>
      </c>
      <c r="I73" s="23">
        <v>578986</v>
      </c>
      <c r="J73" s="23">
        <v>578986</v>
      </c>
      <c r="K73" s="23">
        <v>578986</v>
      </c>
      <c r="L73" s="23">
        <v>578986</v>
      </c>
      <c r="M73" s="23">
        <v>578986</v>
      </c>
      <c r="N73" s="23">
        <v>578986</v>
      </c>
      <c r="O73" s="23">
        <v>578986</v>
      </c>
      <c r="P73" s="23">
        <v>578986</v>
      </c>
      <c r="R73" s="23">
        <f t="shared" ref="R73:AC78" si="59">E73</f>
        <v>478986</v>
      </c>
      <c r="S73" s="23">
        <f t="shared" si="59"/>
        <v>478986</v>
      </c>
      <c r="T73" s="23">
        <f t="shared" si="59"/>
        <v>578986</v>
      </c>
      <c r="U73" s="23">
        <f t="shared" si="59"/>
        <v>578986</v>
      </c>
      <c r="V73" s="23">
        <f t="shared" si="59"/>
        <v>578986</v>
      </c>
      <c r="W73" s="23">
        <f t="shared" si="59"/>
        <v>578986</v>
      </c>
      <c r="X73" s="23">
        <f t="shared" si="59"/>
        <v>578986</v>
      </c>
      <c r="Y73" s="23">
        <f t="shared" si="59"/>
        <v>578986</v>
      </c>
      <c r="Z73" s="23">
        <f t="shared" si="59"/>
        <v>578986</v>
      </c>
      <c r="AA73" s="23">
        <f t="shared" si="59"/>
        <v>578986</v>
      </c>
      <c r="AB73" s="23">
        <f t="shared" si="59"/>
        <v>578986</v>
      </c>
      <c r="AC73" s="23">
        <f t="shared" si="59"/>
        <v>578986</v>
      </c>
      <c r="AD73" s="48"/>
    </row>
    <row r="74" spans="1:30" s="3" customFormat="1" ht="15" customHeight="1" thickTop="1" thickBot="1" x14ac:dyDescent="0.3">
      <c r="A74" s="2" t="s">
        <v>96</v>
      </c>
      <c r="B74" s="23"/>
      <c r="C74" s="23"/>
      <c r="D74" s="23"/>
      <c r="E74" s="23">
        <v>2</v>
      </c>
      <c r="F74" s="23">
        <v>2</v>
      </c>
      <c r="G74" s="23">
        <v>2</v>
      </c>
      <c r="H74" s="23">
        <v>2</v>
      </c>
      <c r="I74" s="23">
        <v>2</v>
      </c>
      <c r="J74" s="23">
        <v>2</v>
      </c>
      <c r="K74" s="23">
        <v>2</v>
      </c>
      <c r="L74" s="23">
        <v>2</v>
      </c>
      <c r="M74" s="23">
        <v>2</v>
      </c>
      <c r="N74" s="23">
        <v>2</v>
      </c>
      <c r="O74" s="23">
        <v>2</v>
      </c>
      <c r="P74" s="23">
        <v>2</v>
      </c>
      <c r="R74" s="23">
        <f t="shared" si="59"/>
        <v>2</v>
      </c>
      <c r="S74" s="23">
        <f t="shared" si="59"/>
        <v>2</v>
      </c>
      <c r="T74" s="23">
        <f t="shared" si="59"/>
        <v>2</v>
      </c>
      <c r="U74" s="23">
        <f t="shared" si="59"/>
        <v>2</v>
      </c>
      <c r="V74" s="23">
        <f t="shared" si="59"/>
        <v>2</v>
      </c>
      <c r="W74" s="23">
        <f t="shared" si="59"/>
        <v>2</v>
      </c>
      <c r="X74" s="23">
        <f t="shared" si="59"/>
        <v>2</v>
      </c>
      <c r="Y74" s="23">
        <f t="shared" si="59"/>
        <v>2</v>
      </c>
      <c r="Z74" s="23">
        <f t="shared" si="59"/>
        <v>2</v>
      </c>
      <c r="AA74" s="23">
        <f t="shared" si="59"/>
        <v>2</v>
      </c>
      <c r="AB74" s="23">
        <f t="shared" si="59"/>
        <v>2</v>
      </c>
      <c r="AC74" s="23">
        <f t="shared" si="59"/>
        <v>2</v>
      </c>
      <c r="AD74" s="48"/>
    </row>
    <row r="75" spans="1:30" s="3" customFormat="1" ht="15" customHeight="1" thickTop="1" thickBot="1" x14ac:dyDescent="0.3">
      <c r="A75" s="2" t="s">
        <v>97</v>
      </c>
      <c r="B75" s="23"/>
      <c r="C75" s="23"/>
      <c r="D75" s="23"/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R75" s="23">
        <f t="shared" si="59"/>
        <v>0</v>
      </c>
      <c r="S75" s="23">
        <f t="shared" si="59"/>
        <v>0</v>
      </c>
      <c r="T75" s="23">
        <f t="shared" si="59"/>
        <v>0</v>
      </c>
      <c r="U75" s="23">
        <f t="shared" si="59"/>
        <v>0</v>
      </c>
      <c r="V75" s="23">
        <f t="shared" si="59"/>
        <v>0</v>
      </c>
      <c r="W75" s="23">
        <f t="shared" si="59"/>
        <v>0</v>
      </c>
      <c r="X75" s="23">
        <f t="shared" si="59"/>
        <v>0</v>
      </c>
      <c r="Y75" s="23">
        <f t="shared" si="59"/>
        <v>0</v>
      </c>
      <c r="Z75" s="23">
        <f t="shared" si="59"/>
        <v>0</v>
      </c>
      <c r="AA75" s="23">
        <f t="shared" si="59"/>
        <v>0</v>
      </c>
      <c r="AB75" s="23">
        <f t="shared" si="59"/>
        <v>0</v>
      </c>
      <c r="AC75" s="23">
        <f t="shared" si="59"/>
        <v>0</v>
      </c>
      <c r="AD75" s="48"/>
    </row>
    <row r="76" spans="1:30" s="3" customFormat="1" ht="15" customHeight="1" thickTop="1" thickBot="1" x14ac:dyDescent="0.3">
      <c r="A76" s="2" t="s">
        <v>98</v>
      </c>
      <c r="B76" s="23"/>
      <c r="C76" s="23"/>
      <c r="D76" s="23"/>
      <c r="E76" s="23">
        <v>135171</v>
      </c>
      <c r="F76" s="23">
        <v>155654</v>
      </c>
      <c r="G76" s="23">
        <v>44574</v>
      </c>
      <c r="H76" s="23">
        <v>143073</v>
      </c>
      <c r="I76" s="23">
        <v>103925</v>
      </c>
      <c r="J76" s="23">
        <v>12325</v>
      </c>
      <c r="K76" s="23">
        <v>5925</v>
      </c>
      <c r="L76" s="23">
        <v>4425</v>
      </c>
      <c r="M76" s="23">
        <v>14078</v>
      </c>
      <c r="N76" s="23">
        <v>14078</v>
      </c>
      <c r="O76" s="23">
        <v>13588</v>
      </c>
      <c r="P76" s="23">
        <v>13588</v>
      </c>
      <c r="R76" s="23">
        <f t="shared" si="59"/>
        <v>135171</v>
      </c>
      <c r="S76" s="23">
        <f t="shared" si="59"/>
        <v>155654</v>
      </c>
      <c r="T76" s="23">
        <f t="shared" si="59"/>
        <v>44574</v>
      </c>
      <c r="U76" s="23">
        <f t="shared" si="59"/>
        <v>143073</v>
      </c>
      <c r="V76" s="23">
        <f t="shared" si="59"/>
        <v>103925</v>
      </c>
      <c r="W76" s="23">
        <f t="shared" si="59"/>
        <v>12325</v>
      </c>
      <c r="X76" s="23">
        <f t="shared" si="59"/>
        <v>5925</v>
      </c>
      <c r="Y76" s="23">
        <f t="shared" si="59"/>
        <v>4425</v>
      </c>
      <c r="Z76" s="23">
        <f t="shared" si="59"/>
        <v>14078</v>
      </c>
      <c r="AA76" s="23">
        <f t="shared" si="59"/>
        <v>14078</v>
      </c>
      <c r="AB76" s="23">
        <f t="shared" si="59"/>
        <v>13588</v>
      </c>
      <c r="AC76" s="23">
        <f t="shared" si="59"/>
        <v>13588</v>
      </c>
      <c r="AD76" s="48"/>
    </row>
    <row r="77" spans="1:30" s="3" customFormat="1" ht="15" customHeight="1" thickTop="1" thickBot="1" x14ac:dyDescent="0.3">
      <c r="A77" s="2" t="s">
        <v>212</v>
      </c>
      <c r="B77" s="23"/>
      <c r="C77" s="23"/>
      <c r="D77" s="23"/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5338</v>
      </c>
      <c r="K77" s="23">
        <v>12384</v>
      </c>
      <c r="L77" s="23">
        <v>16890</v>
      </c>
      <c r="M77" s="23">
        <v>0</v>
      </c>
      <c r="N77" s="23">
        <v>13726</v>
      </c>
      <c r="O77" s="23">
        <v>8396</v>
      </c>
      <c r="P77" s="23">
        <v>5691</v>
      </c>
      <c r="R77" s="23">
        <f t="shared" si="59"/>
        <v>0</v>
      </c>
      <c r="S77" s="23">
        <f t="shared" si="59"/>
        <v>0</v>
      </c>
      <c r="T77" s="23">
        <f t="shared" si="59"/>
        <v>0</v>
      </c>
      <c r="U77" s="23">
        <f t="shared" si="59"/>
        <v>0</v>
      </c>
      <c r="V77" s="23">
        <f t="shared" si="59"/>
        <v>0</v>
      </c>
      <c r="W77" s="23">
        <f t="shared" si="59"/>
        <v>5338</v>
      </c>
      <c r="X77" s="23">
        <f t="shared" si="59"/>
        <v>12384</v>
      </c>
      <c r="Y77" s="23">
        <f t="shared" si="59"/>
        <v>16890</v>
      </c>
      <c r="Z77" s="23">
        <f t="shared" si="59"/>
        <v>0</v>
      </c>
      <c r="AA77" s="23">
        <f t="shared" si="59"/>
        <v>13726</v>
      </c>
      <c r="AB77" s="23">
        <f t="shared" si="59"/>
        <v>8396</v>
      </c>
      <c r="AC77" s="23">
        <f t="shared" si="59"/>
        <v>5691</v>
      </c>
      <c r="AD77" s="48"/>
    </row>
    <row r="78" spans="1:30" s="3" customFormat="1" ht="15" customHeight="1" thickTop="1" thickBot="1" x14ac:dyDescent="0.3">
      <c r="A78" s="2" t="s">
        <v>99</v>
      </c>
      <c r="B78" s="23"/>
      <c r="C78" s="23"/>
      <c r="D78" s="23"/>
      <c r="E78" s="23">
        <v>-3922</v>
      </c>
      <c r="F78" s="23">
        <v>-4959</v>
      </c>
      <c r="G78" s="23">
        <v>-6072</v>
      </c>
      <c r="H78" s="23">
        <v>-99</v>
      </c>
      <c r="I78" s="23">
        <v>-3322</v>
      </c>
      <c r="J78" s="23">
        <v>2930</v>
      </c>
      <c r="K78" s="23">
        <v>-2520</v>
      </c>
      <c r="L78" s="23">
        <v>-1263</v>
      </c>
      <c r="M78" s="23">
        <v>-1488</v>
      </c>
      <c r="N78" s="23">
        <v>-539</v>
      </c>
      <c r="O78" s="23">
        <v>-271</v>
      </c>
      <c r="P78" s="23">
        <v>-336</v>
      </c>
      <c r="R78" s="23">
        <f t="shared" si="59"/>
        <v>-3922</v>
      </c>
      <c r="S78" s="23">
        <f t="shared" si="59"/>
        <v>-4959</v>
      </c>
      <c r="T78" s="23">
        <f t="shared" si="59"/>
        <v>-6072</v>
      </c>
      <c r="U78" s="23">
        <f t="shared" si="59"/>
        <v>-99</v>
      </c>
      <c r="V78" s="23">
        <f t="shared" si="59"/>
        <v>-3322</v>
      </c>
      <c r="W78" s="23">
        <f t="shared" si="59"/>
        <v>2930</v>
      </c>
      <c r="X78" s="23">
        <f t="shared" si="59"/>
        <v>-2520</v>
      </c>
      <c r="Y78" s="23">
        <f t="shared" si="59"/>
        <v>-1263</v>
      </c>
      <c r="Z78" s="23">
        <f t="shared" si="59"/>
        <v>-1488</v>
      </c>
      <c r="AA78" s="23">
        <f t="shared" si="59"/>
        <v>-539</v>
      </c>
      <c r="AB78" s="23">
        <f t="shared" si="59"/>
        <v>-271</v>
      </c>
      <c r="AC78" s="23">
        <f t="shared" si="59"/>
        <v>-336</v>
      </c>
      <c r="AD78" s="48"/>
    </row>
    <row r="79" spans="1:30" s="55" customFormat="1" ht="15" customHeight="1" thickTop="1" thickBot="1" x14ac:dyDescent="0.3">
      <c r="A79" s="1" t="s">
        <v>100</v>
      </c>
      <c r="B79" s="20"/>
      <c r="C79" s="20"/>
      <c r="D79" s="20"/>
      <c r="E79" s="20">
        <f>SUM(E73:E78)</f>
        <v>610237</v>
      </c>
      <c r="F79" s="20">
        <f t="shared" ref="F79:N79" si="60">SUM(F73:F78)</f>
        <v>629683</v>
      </c>
      <c r="G79" s="20">
        <f t="shared" si="60"/>
        <v>617490</v>
      </c>
      <c r="H79" s="20">
        <f t="shared" si="60"/>
        <v>721962</v>
      </c>
      <c r="I79" s="20">
        <f t="shared" si="60"/>
        <v>679591</v>
      </c>
      <c r="J79" s="20">
        <f>SUM(J73:J78)</f>
        <v>599581</v>
      </c>
      <c r="K79" s="20">
        <f t="shared" si="60"/>
        <v>594777</v>
      </c>
      <c r="L79" s="20">
        <f t="shared" si="60"/>
        <v>599040</v>
      </c>
      <c r="M79" s="20">
        <f t="shared" si="60"/>
        <v>591578</v>
      </c>
      <c r="N79" s="20">
        <f t="shared" si="60"/>
        <v>606253</v>
      </c>
      <c r="O79" s="20">
        <f>SUM(O73:O78)</f>
        <v>600701</v>
      </c>
      <c r="P79" s="20">
        <f>SUM(P73:P78)</f>
        <v>597931</v>
      </c>
      <c r="R79" s="20">
        <f>SUM(R73:R78)</f>
        <v>610237</v>
      </c>
      <c r="S79" s="20">
        <f t="shared" ref="S79:Z79" si="61">SUM(S73:S78)</f>
        <v>629683</v>
      </c>
      <c r="T79" s="20">
        <f t="shared" si="61"/>
        <v>617490</v>
      </c>
      <c r="U79" s="20">
        <f>SUM(U73:U78)</f>
        <v>721962</v>
      </c>
      <c r="V79" s="20">
        <f>SUM(V73:V78)</f>
        <v>679591</v>
      </c>
      <c r="W79" s="20">
        <f>SUM(W73:W78)</f>
        <v>599581</v>
      </c>
      <c r="X79" s="20">
        <f>SUM(X73:X78)</f>
        <v>594777</v>
      </c>
      <c r="Y79" s="20">
        <f t="shared" si="61"/>
        <v>599040</v>
      </c>
      <c r="Z79" s="20">
        <f t="shared" si="61"/>
        <v>591578</v>
      </c>
      <c r="AA79" s="20">
        <f>SUM(AA73:AA78)</f>
        <v>606253</v>
      </c>
      <c r="AB79" s="20">
        <f>SUM(AB73:AB78)</f>
        <v>600701</v>
      </c>
      <c r="AC79" s="20">
        <f>SUM(AC73:AC78)</f>
        <v>597931</v>
      </c>
      <c r="AD79" s="48"/>
    </row>
    <row r="80" spans="1:30" ht="6" customHeight="1" thickTop="1" thickBot="1" x14ac:dyDescent="0.3"/>
    <row r="81" spans="1:30" s="55" customFormat="1" ht="15" customHeight="1" thickTop="1" thickBot="1" x14ac:dyDescent="0.3">
      <c r="A81" s="1" t="s">
        <v>101</v>
      </c>
      <c r="B81" s="20"/>
      <c r="C81" s="20"/>
      <c r="D81" s="20"/>
      <c r="E81" s="20">
        <f t="shared" ref="E81:N81" si="62">E57+E70+E79</f>
        <v>1305347</v>
      </c>
      <c r="F81" s="20">
        <f t="shared" si="62"/>
        <v>1578268</v>
      </c>
      <c r="G81" s="20">
        <f t="shared" si="62"/>
        <v>2231126</v>
      </c>
      <c r="H81" s="20">
        <f t="shared" si="62"/>
        <v>2454973</v>
      </c>
      <c r="I81" s="20">
        <f t="shared" si="62"/>
        <v>2402336</v>
      </c>
      <c r="J81" s="20">
        <f t="shared" si="62"/>
        <v>2312322</v>
      </c>
      <c r="K81" s="20">
        <f t="shared" si="62"/>
        <v>2310679</v>
      </c>
      <c r="L81" s="20">
        <f t="shared" si="62"/>
        <v>2277785</v>
      </c>
      <c r="M81" s="20">
        <f t="shared" si="62"/>
        <v>2243449</v>
      </c>
      <c r="N81" s="20">
        <f t="shared" si="62"/>
        <v>2185859</v>
      </c>
      <c r="O81" s="20">
        <f>O57+O70+O79</f>
        <v>2108540</v>
      </c>
      <c r="P81" s="20">
        <f>P57+P70+P79</f>
        <v>2046035</v>
      </c>
      <c r="R81" s="20">
        <f t="shared" ref="R81:Z81" si="63">R79+R70+R57</f>
        <v>1305347</v>
      </c>
      <c r="S81" s="20">
        <f t="shared" si="63"/>
        <v>1578268</v>
      </c>
      <c r="T81" s="20">
        <f t="shared" si="63"/>
        <v>2231126</v>
      </c>
      <c r="U81" s="20">
        <f t="shared" si="63"/>
        <v>2454973</v>
      </c>
      <c r="V81" s="20">
        <f t="shared" si="63"/>
        <v>2402336</v>
      </c>
      <c r="W81" s="20">
        <f t="shared" si="63"/>
        <v>2312322</v>
      </c>
      <c r="X81" s="20">
        <f t="shared" si="63"/>
        <v>2310679</v>
      </c>
      <c r="Y81" s="20">
        <f t="shared" si="63"/>
        <v>2277785</v>
      </c>
      <c r="Z81" s="20">
        <f t="shared" si="63"/>
        <v>2243449</v>
      </c>
      <c r="AA81" s="20">
        <f>AA79+AA70+AA57</f>
        <v>2185859</v>
      </c>
      <c r="AB81" s="20">
        <f>AB79+AB70+AB57</f>
        <v>2108540</v>
      </c>
      <c r="AC81" s="20">
        <f>AC79+AC70+AC57</f>
        <v>2046035</v>
      </c>
      <c r="AD81" s="48"/>
    </row>
    <row r="82" spans="1:30" ht="12" thickTop="1" x14ac:dyDescent="0.25"/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BDCC-12B2-445D-90AE-F749155B9E6A}">
  <sheetPr codeName="Planilha3">
    <tabColor rgb="FFF15A22"/>
  </sheetPr>
  <dimension ref="A1:AD89"/>
  <sheetViews>
    <sheetView showGridLines="0" zoomScale="90" zoomScaleNormal="90" workbookViewId="0">
      <pane xSplit="1" ySplit="7" topLeftCell="E62" activePane="bottomRight" state="frozen"/>
      <selection activeCell="B7" sqref="B7"/>
      <selection pane="topRight" activeCell="B7" sqref="B7"/>
      <selection pane="bottomLeft" activeCell="B7" sqref="B7"/>
      <selection pane="bottomRight" activeCell="P6" sqref="P6"/>
    </sheetView>
  </sheetViews>
  <sheetFormatPr defaultColWidth="9.36328125" defaultRowHeight="11.5" outlineLevelCol="1" x14ac:dyDescent="0.25"/>
  <cols>
    <col min="1" max="1" width="61.36328125" style="48" customWidth="1"/>
    <col min="2" max="2" width="12.36328125" style="48" hidden="1" customWidth="1" outlineLevel="1"/>
    <col min="3" max="4" width="11.36328125" style="48" hidden="1" customWidth="1" outlineLevel="1"/>
    <col min="5" max="5" width="12.36328125" style="48" bestFit="1" customWidth="1" collapsed="1"/>
    <col min="6" max="6" width="12" style="48" hidden="1" customWidth="1" outlineLevel="1"/>
    <col min="7" max="7" width="13.6328125" style="48" hidden="1" customWidth="1" outlineLevel="1"/>
    <col min="8" max="8" width="12.36328125" style="48" hidden="1" customWidth="1" outlineLevel="1"/>
    <col min="9" max="9" width="12.36328125" style="48" bestFit="1" customWidth="1" collapsed="1"/>
    <col min="10" max="10" width="10.36328125" style="48" hidden="1" customWidth="1" outlineLevel="1"/>
    <col min="11" max="11" width="9.90625" style="48" hidden="1" customWidth="1" outlineLevel="1"/>
    <col min="12" max="12" width="11.81640625" style="48" hidden="1" customWidth="1" outlineLevel="1"/>
    <col min="13" max="13" width="10.6328125" style="48" bestFit="1" customWidth="1" collapsed="1"/>
    <col min="14" max="14" width="12.1796875" style="48" hidden="1" customWidth="1" outlineLevel="1"/>
    <col min="15" max="15" width="10.6328125" style="48" hidden="1" customWidth="1" outlineLevel="1"/>
    <col min="16" max="16" width="10.6328125" style="48" customWidth="1" collapsed="1"/>
    <col min="17" max="17" width="2.36328125" style="48" customWidth="1"/>
    <col min="18" max="18" width="10.6328125" style="48" customWidth="1" collapsed="1"/>
    <col min="19" max="19" width="10.6328125" style="48" hidden="1" customWidth="1" outlineLevel="1" collapsed="1"/>
    <col min="20" max="20" width="11" style="48" hidden="1" customWidth="1" outlineLevel="1" collapsed="1"/>
    <col min="21" max="21" width="11.453125" style="48" hidden="1" customWidth="1" outlineLevel="1" collapsed="1"/>
    <col min="22" max="22" width="11.453125" style="48" bestFit="1" customWidth="1" collapsed="1"/>
    <col min="23" max="25" width="10.6328125" style="48" hidden="1" customWidth="1" outlineLevel="1" collapsed="1"/>
    <col min="26" max="26" width="10.6328125" style="48" bestFit="1" customWidth="1" collapsed="1"/>
    <col min="27" max="28" width="10.6328125" style="48" hidden="1" customWidth="1" outlineLevel="1"/>
    <col min="29" max="29" width="10.6328125" style="48" customWidth="1" collapsed="1"/>
    <col min="30" max="30" width="2.36328125" style="48" customWidth="1"/>
    <col min="31" max="16384" width="9.36328125" style="48"/>
  </cols>
  <sheetData>
    <row r="1" spans="1:30" ht="15.65" customHeight="1" x14ac:dyDescent="0.25">
      <c r="A1" s="47"/>
    </row>
    <row r="2" spans="1:30" ht="15.65" customHeight="1" x14ac:dyDescent="0.25">
      <c r="A2" s="47"/>
    </row>
    <row r="3" spans="1:30" ht="15.65" customHeight="1" x14ac:dyDescent="0.25">
      <c r="A3" s="47"/>
    </row>
    <row r="4" spans="1:30" ht="15.65" customHeight="1" x14ac:dyDescent="0.25">
      <c r="A4" s="47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30" s="3" customFormat="1" ht="15.65" customHeight="1" x14ac:dyDescent="0.25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8"/>
    </row>
    <row r="6" spans="1:30" ht="15.65" customHeight="1" x14ac:dyDescent="0.25">
      <c r="A6" s="47" t="s">
        <v>0</v>
      </c>
    </row>
    <row r="7" spans="1:30" s="3" customFormat="1" ht="15" customHeight="1" thickBot="1" x14ac:dyDescent="0.3">
      <c r="A7" s="51" t="s">
        <v>102</v>
      </c>
      <c r="B7" s="52" t="str">
        <f>DRE!B$7</f>
        <v>1T22</v>
      </c>
      <c r="C7" s="52" t="str">
        <f>DRE!C$7</f>
        <v>2T22</v>
      </c>
      <c r="D7" s="52" t="str">
        <f>DRE!D$7</f>
        <v>3T22</v>
      </c>
      <c r="E7" s="52" t="str">
        <f>DRE!E$7</f>
        <v>4T22</v>
      </c>
      <c r="F7" s="52" t="str">
        <f>DRE!F$7</f>
        <v>1T23</v>
      </c>
      <c r="G7" s="52" t="str">
        <f>DRE!G$7</f>
        <v>2T23</v>
      </c>
      <c r="H7" s="52" t="str">
        <f>DRE!H$7</f>
        <v>3T23</v>
      </c>
      <c r="I7" s="52" t="str">
        <f>DRE!I$7</f>
        <v>4T23</v>
      </c>
      <c r="J7" s="52" t="str">
        <f>DRE!J$7</f>
        <v>1T24</v>
      </c>
      <c r="K7" s="52" t="str">
        <f>DRE!K$7</f>
        <v>2T24</v>
      </c>
      <c r="L7" s="52" t="str">
        <f>DRE!L$7</f>
        <v>3T24</v>
      </c>
      <c r="M7" s="52" t="str">
        <f>DRE!M$7</f>
        <v>4T24</v>
      </c>
      <c r="N7" s="52" t="str">
        <f>DRE!N$7</f>
        <v>1T25</v>
      </c>
      <c r="O7" s="52" t="str">
        <f>DRE!O$7</f>
        <v>2T25</v>
      </c>
      <c r="P7" s="52" t="str">
        <f>DRE!P$7</f>
        <v>3T25</v>
      </c>
      <c r="Q7" s="18"/>
      <c r="R7" s="53">
        <f>DRE!R$7</f>
        <v>2022</v>
      </c>
      <c r="S7" s="53" t="str">
        <f>DRE!S$7</f>
        <v>1T23</v>
      </c>
      <c r="T7" s="53" t="str">
        <f>DRE!T$7</f>
        <v>6M23</v>
      </c>
      <c r="U7" s="53" t="str">
        <f>DRE!U$7</f>
        <v>9M23</v>
      </c>
      <c r="V7" s="53">
        <f>DRE!V$7</f>
        <v>2023</v>
      </c>
      <c r="W7" s="53" t="str">
        <f>DRE!W$7</f>
        <v>1T24</v>
      </c>
      <c r="X7" s="53" t="str">
        <f>DRE!X$7</f>
        <v>6M24</v>
      </c>
      <c r="Y7" s="53" t="str">
        <f>DRE!Y$7</f>
        <v>9M24</v>
      </c>
      <c r="Z7" s="53">
        <f>DRE!Z$7</f>
        <v>2024</v>
      </c>
      <c r="AA7" s="53" t="str">
        <f>DRE!AA$7</f>
        <v>1T25</v>
      </c>
      <c r="AB7" s="53" t="str">
        <f>DRE!AB$7</f>
        <v>6M25</v>
      </c>
      <c r="AC7" s="53" t="str">
        <f>DRE!AC$7</f>
        <v>9M25</v>
      </c>
      <c r="AD7" s="48"/>
    </row>
    <row r="8" spans="1:30" s="55" customFormat="1" ht="15" customHeight="1" thickTop="1" thickBot="1" x14ac:dyDescent="0.3">
      <c r="A8" s="54" t="s">
        <v>30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48"/>
    </row>
    <row r="9" spans="1:30" s="55" customFormat="1" ht="15" customHeight="1" thickTop="1" thickBot="1" x14ac:dyDescent="0.3">
      <c r="A9" s="1" t="s">
        <v>103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48"/>
    </row>
    <row r="10" spans="1:30" s="55" customFormat="1" ht="15" customHeight="1" thickTop="1" thickBot="1" x14ac:dyDescent="0.3">
      <c r="A10" s="1" t="s">
        <v>104</v>
      </c>
      <c r="B10" s="20">
        <f>DRE!B41</f>
        <v>17172</v>
      </c>
      <c r="C10" s="20">
        <f>DRE!C41</f>
        <v>18303</v>
      </c>
      <c r="D10" s="20">
        <f>DRE!D41</f>
        <v>14261</v>
      </c>
      <c r="E10" s="20">
        <f>DRE!E41</f>
        <v>17047</v>
      </c>
      <c r="F10" s="20">
        <f>DRE!F41</f>
        <v>20483</v>
      </c>
      <c r="G10" s="20">
        <f>DRE!G41</f>
        <v>24091</v>
      </c>
      <c r="H10" s="20">
        <f>DRE!H41</f>
        <v>13328</v>
      </c>
      <c r="I10" s="20">
        <f>DRE!I41</f>
        <v>5852</v>
      </c>
      <c r="J10" s="20">
        <f>DRE!J41</f>
        <v>5338</v>
      </c>
      <c r="K10" s="20">
        <f>DRE!K41</f>
        <v>7046</v>
      </c>
      <c r="L10" s="20">
        <f>DRE!L41</f>
        <v>4506</v>
      </c>
      <c r="M10" s="20">
        <f>DRE!M41</f>
        <v>8763</v>
      </c>
      <c r="N10" s="20">
        <f>DRE!N41</f>
        <v>13726</v>
      </c>
      <c r="O10" s="20">
        <f>DRE!O41</f>
        <v>9179</v>
      </c>
      <c r="P10" s="20">
        <f>DRE!P41</f>
        <v>1795</v>
      </c>
      <c r="R10" s="20">
        <f>DRE!R41</f>
        <v>66783</v>
      </c>
      <c r="S10" s="20">
        <f>F10</f>
        <v>20483</v>
      </c>
      <c r="T10" s="20">
        <f>F10+G10</f>
        <v>44574</v>
      </c>
      <c r="U10" s="20">
        <f>SUM(F10:H10)</f>
        <v>57902</v>
      </c>
      <c r="V10" s="20">
        <f>SUM(F10:I10)</f>
        <v>63754</v>
      </c>
      <c r="W10" s="20">
        <f>J10</f>
        <v>5338</v>
      </c>
      <c r="X10" s="20">
        <f>J10+K10</f>
        <v>12384</v>
      </c>
      <c r="Y10" s="20">
        <f>SUM(J10:L10)</f>
        <v>16890</v>
      </c>
      <c r="Z10" s="20">
        <f>SUM(J10:M10)</f>
        <v>25653</v>
      </c>
      <c r="AA10" s="20">
        <f>N10</f>
        <v>13726</v>
      </c>
      <c r="AB10" s="20">
        <f>SUM(N10:O10)</f>
        <v>22905</v>
      </c>
      <c r="AC10" s="20">
        <f>SUM(N10:P10)</f>
        <v>24700</v>
      </c>
      <c r="AD10" s="48"/>
    </row>
    <row r="11" spans="1:30" s="55" customFormat="1" ht="15" customHeight="1" thickTop="1" thickBot="1" x14ac:dyDescent="0.3">
      <c r="A11" s="54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48"/>
    </row>
    <row r="12" spans="1:30" s="3" customFormat="1" ht="6" customHeight="1" thickTop="1" thickBot="1" x14ac:dyDescent="0.3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48"/>
    </row>
    <row r="13" spans="1:30" s="55" customFormat="1" ht="15" customHeight="1" thickTop="1" thickBot="1" x14ac:dyDescent="0.3">
      <c r="A13" s="1" t="s">
        <v>105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48"/>
    </row>
    <row r="14" spans="1:30" s="3" customFormat="1" ht="15" customHeight="1" thickTop="1" thickBot="1" x14ac:dyDescent="0.3">
      <c r="A14" s="2" t="s">
        <v>106</v>
      </c>
      <c r="B14" s="23">
        <v>13350</v>
      </c>
      <c r="C14" s="23">
        <v>18373</v>
      </c>
      <c r="D14" s="23">
        <v>22785</v>
      </c>
      <c r="E14" s="23">
        <v>21479</v>
      </c>
      <c r="F14" s="23">
        <v>25376</v>
      </c>
      <c r="G14" s="23">
        <v>36074</v>
      </c>
      <c r="H14" s="23">
        <v>39189</v>
      </c>
      <c r="I14" s="23">
        <v>53056</v>
      </c>
      <c r="J14" s="23">
        <v>67127</v>
      </c>
      <c r="K14" s="23">
        <v>60744</v>
      </c>
      <c r="L14" s="23">
        <v>58871</v>
      </c>
      <c r="M14" s="23">
        <v>57914</v>
      </c>
      <c r="N14" s="23">
        <v>63153</v>
      </c>
      <c r="O14" s="23">
        <v>71001</v>
      </c>
      <c r="P14" s="23">
        <v>78560</v>
      </c>
      <c r="R14" s="23">
        <f t="shared" ref="R14:R26" si="0">SUM(B14:E14)</f>
        <v>75987</v>
      </c>
      <c r="S14" s="23">
        <f t="shared" ref="S14:S26" si="1">F14</f>
        <v>25376</v>
      </c>
      <c r="T14" s="23">
        <f t="shared" ref="T14:T26" si="2">SUM(F14:G14)</f>
        <v>61450</v>
      </c>
      <c r="U14" s="23">
        <f t="shared" ref="U14:U26" si="3">SUM(F14:H14)</f>
        <v>100639</v>
      </c>
      <c r="V14" s="23">
        <f t="shared" ref="V14:V26" si="4">SUM(F14:I14)</f>
        <v>153695</v>
      </c>
      <c r="W14" s="23">
        <f t="shared" ref="W14:W26" si="5">J14</f>
        <v>67127</v>
      </c>
      <c r="X14" s="23">
        <f t="shared" ref="X14:X26" si="6">SUM(J14:K14)</f>
        <v>127871</v>
      </c>
      <c r="Y14" s="23">
        <f t="shared" ref="Y14:Y26" si="7">SUM(J14:L14)</f>
        <v>186742</v>
      </c>
      <c r="Z14" s="23">
        <f t="shared" ref="Z14:Z26" si="8">SUM(J14:M14)</f>
        <v>244656</v>
      </c>
      <c r="AA14" s="23">
        <f t="shared" ref="AA14:AA26" si="9">N14</f>
        <v>63153</v>
      </c>
      <c r="AB14" s="23">
        <f t="shared" ref="AB14:AB26" si="10">SUM(N14:O14)</f>
        <v>134154</v>
      </c>
      <c r="AC14" s="23">
        <f t="shared" ref="AC14:AC26" si="11">SUM(N14:P14)</f>
        <v>212714</v>
      </c>
      <c r="AD14" s="48"/>
    </row>
    <row r="15" spans="1:30" s="3" customFormat="1" ht="15" customHeight="1" thickTop="1" thickBot="1" x14ac:dyDescent="0.3">
      <c r="A15" s="2" t="s">
        <v>108</v>
      </c>
      <c r="B15" s="23">
        <v>5113</v>
      </c>
      <c r="C15" s="23">
        <v>-1774</v>
      </c>
      <c r="D15" s="23">
        <v>16053</v>
      </c>
      <c r="E15" s="23">
        <v>4248</v>
      </c>
      <c r="F15" s="23">
        <v>1067</v>
      </c>
      <c r="G15" s="23">
        <v>5209</v>
      </c>
      <c r="H15" s="23">
        <v>7798</v>
      </c>
      <c r="I15" s="23">
        <v>-2876</v>
      </c>
      <c r="J15" s="23">
        <v>2556</v>
      </c>
      <c r="K15" s="23">
        <v>1465</v>
      </c>
      <c r="L15" s="23">
        <v>1639</v>
      </c>
      <c r="M15" s="23">
        <v>2458</v>
      </c>
      <c r="N15" s="23">
        <v>988</v>
      </c>
      <c r="O15" s="23">
        <v>1972</v>
      </c>
      <c r="P15" s="23">
        <v>1524</v>
      </c>
      <c r="R15" s="23">
        <f t="shared" si="0"/>
        <v>23640</v>
      </c>
      <c r="S15" s="23">
        <f t="shared" si="1"/>
        <v>1067</v>
      </c>
      <c r="T15" s="23">
        <f t="shared" si="2"/>
        <v>6276</v>
      </c>
      <c r="U15" s="23">
        <f t="shared" si="3"/>
        <v>14074</v>
      </c>
      <c r="V15" s="23">
        <f t="shared" si="4"/>
        <v>11198</v>
      </c>
      <c r="W15" s="23">
        <f t="shared" si="5"/>
        <v>2556</v>
      </c>
      <c r="X15" s="23">
        <f t="shared" si="6"/>
        <v>4021</v>
      </c>
      <c r="Y15" s="23">
        <f t="shared" si="7"/>
        <v>5660</v>
      </c>
      <c r="Z15" s="23">
        <f t="shared" si="8"/>
        <v>8118</v>
      </c>
      <c r="AA15" s="23">
        <f t="shared" si="9"/>
        <v>988</v>
      </c>
      <c r="AB15" s="23">
        <f t="shared" si="10"/>
        <v>2960</v>
      </c>
      <c r="AC15" s="23">
        <f t="shared" si="11"/>
        <v>4484</v>
      </c>
      <c r="AD15" s="48"/>
    </row>
    <row r="16" spans="1:30" s="3" customFormat="1" ht="15" customHeight="1" thickTop="1" thickBot="1" x14ac:dyDescent="0.3">
      <c r="A16" s="2" t="s">
        <v>109</v>
      </c>
      <c r="B16" s="23">
        <v>13959</v>
      </c>
      <c r="C16" s="23">
        <v>25568</v>
      </c>
      <c r="D16" s="23">
        <v>18342</v>
      </c>
      <c r="E16" s="23">
        <v>28451</v>
      </c>
      <c r="F16" s="23">
        <v>33956</v>
      </c>
      <c r="G16" s="23">
        <v>71616</v>
      </c>
      <c r="H16" s="23">
        <v>133137</v>
      </c>
      <c r="I16" s="23">
        <v>114219</v>
      </c>
      <c r="J16" s="23">
        <v>98122</v>
      </c>
      <c r="K16" s="23">
        <v>106907</v>
      </c>
      <c r="L16" s="23">
        <v>110995</v>
      </c>
      <c r="M16" s="23">
        <v>92241</v>
      </c>
      <c r="N16" s="23">
        <v>101905</v>
      </c>
      <c r="O16" s="23">
        <v>87937</v>
      </c>
      <c r="P16" s="23">
        <v>101160</v>
      </c>
      <c r="R16" s="23">
        <f t="shared" si="0"/>
        <v>86320</v>
      </c>
      <c r="S16" s="23">
        <f t="shared" si="1"/>
        <v>33956</v>
      </c>
      <c r="T16" s="23">
        <f t="shared" si="2"/>
        <v>105572</v>
      </c>
      <c r="U16" s="23">
        <f t="shared" si="3"/>
        <v>238709</v>
      </c>
      <c r="V16" s="23">
        <f t="shared" si="4"/>
        <v>352928</v>
      </c>
      <c r="W16" s="23">
        <f t="shared" si="5"/>
        <v>98122</v>
      </c>
      <c r="X16" s="23">
        <f t="shared" si="6"/>
        <v>205029</v>
      </c>
      <c r="Y16" s="23">
        <f t="shared" si="7"/>
        <v>316024</v>
      </c>
      <c r="Z16" s="23">
        <f t="shared" si="8"/>
        <v>408265</v>
      </c>
      <c r="AA16" s="23">
        <f t="shared" si="9"/>
        <v>101905</v>
      </c>
      <c r="AB16" s="23">
        <f t="shared" si="10"/>
        <v>189842</v>
      </c>
      <c r="AC16" s="23">
        <f t="shared" si="11"/>
        <v>291002</v>
      </c>
      <c r="AD16" s="48"/>
    </row>
    <row r="17" spans="1:30" s="3" customFormat="1" ht="15" customHeight="1" thickTop="1" thickBot="1" x14ac:dyDescent="0.3">
      <c r="A17" s="2" t="s">
        <v>38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R17" s="23">
        <f t="shared" si="0"/>
        <v>0</v>
      </c>
      <c r="S17" s="23">
        <f t="shared" si="1"/>
        <v>0</v>
      </c>
      <c r="T17" s="23">
        <f t="shared" si="2"/>
        <v>0</v>
      </c>
      <c r="U17" s="23">
        <f t="shared" si="3"/>
        <v>0</v>
      </c>
      <c r="V17" s="23">
        <f t="shared" si="4"/>
        <v>0</v>
      </c>
      <c r="W17" s="23">
        <f t="shared" si="5"/>
        <v>0</v>
      </c>
      <c r="X17" s="23">
        <f t="shared" si="6"/>
        <v>0</v>
      </c>
      <c r="Y17" s="23">
        <f t="shared" si="7"/>
        <v>0</v>
      </c>
      <c r="Z17" s="23">
        <f t="shared" si="8"/>
        <v>0</v>
      </c>
      <c r="AA17" s="23">
        <f t="shared" si="9"/>
        <v>0</v>
      </c>
      <c r="AB17" s="23">
        <f t="shared" si="10"/>
        <v>0</v>
      </c>
      <c r="AC17" s="23">
        <f t="shared" si="11"/>
        <v>0</v>
      </c>
      <c r="AD17" s="48"/>
    </row>
    <row r="18" spans="1:30" s="3" customFormat="1" ht="15" customHeight="1" thickTop="1" thickBot="1" x14ac:dyDescent="0.3">
      <c r="A18" s="2" t="s">
        <v>110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41852</v>
      </c>
      <c r="K18" s="23">
        <v>53694</v>
      </c>
      <c r="L18" s="23">
        <v>39691</v>
      </c>
      <c r="M18" s="23">
        <v>51209</v>
      </c>
      <c r="N18" s="23">
        <v>32288</v>
      </c>
      <c r="O18" s="23">
        <v>42875</v>
      </c>
      <c r="P18" s="23">
        <v>41035</v>
      </c>
      <c r="R18" s="23">
        <f t="shared" si="0"/>
        <v>0</v>
      </c>
      <c r="S18" s="23">
        <f t="shared" si="1"/>
        <v>0</v>
      </c>
      <c r="T18" s="23">
        <f t="shared" si="2"/>
        <v>0</v>
      </c>
      <c r="U18" s="23">
        <f t="shared" si="3"/>
        <v>0</v>
      </c>
      <c r="V18" s="23">
        <f t="shared" si="4"/>
        <v>0</v>
      </c>
      <c r="W18" s="23">
        <f t="shared" si="5"/>
        <v>41852</v>
      </c>
      <c r="X18" s="23">
        <f t="shared" si="6"/>
        <v>95546</v>
      </c>
      <c r="Y18" s="23">
        <f t="shared" si="7"/>
        <v>135237</v>
      </c>
      <c r="Z18" s="23">
        <f t="shared" si="8"/>
        <v>186446</v>
      </c>
      <c r="AA18" s="23">
        <f t="shared" si="9"/>
        <v>32288</v>
      </c>
      <c r="AB18" s="23">
        <f t="shared" si="10"/>
        <v>75163</v>
      </c>
      <c r="AC18" s="23">
        <f t="shared" si="11"/>
        <v>116198</v>
      </c>
      <c r="AD18" s="48"/>
    </row>
    <row r="19" spans="1:30" s="3" customFormat="1" ht="15" customHeight="1" thickTop="1" thickBot="1" x14ac:dyDescent="0.3">
      <c r="A19" s="2" t="s">
        <v>171</v>
      </c>
      <c r="B19" s="23">
        <v>-4983</v>
      </c>
      <c r="C19" s="23">
        <v>9650</v>
      </c>
      <c r="D19" s="23">
        <v>12634</v>
      </c>
      <c r="E19" s="23">
        <v>17830</v>
      </c>
      <c r="F19" s="23">
        <v>15383</v>
      </c>
      <c r="G19" s="23">
        <v>34641</v>
      </c>
      <c r="H19" s="23">
        <v>51359</v>
      </c>
      <c r="I19" s="23">
        <v>38620</v>
      </c>
      <c r="J19" s="23">
        <v>5315</v>
      </c>
      <c r="K19" s="23">
        <v>1231</v>
      </c>
      <c r="L19" s="23">
        <v>2037</v>
      </c>
      <c r="M19" s="23">
        <v>1627</v>
      </c>
      <c r="N19" s="23">
        <v>1264</v>
      </c>
      <c r="O19" s="23">
        <v>6331</v>
      </c>
      <c r="P19" s="23">
        <v>3937</v>
      </c>
      <c r="R19" s="23">
        <f t="shared" si="0"/>
        <v>35131</v>
      </c>
      <c r="S19" s="23">
        <f t="shared" si="1"/>
        <v>15383</v>
      </c>
      <c r="T19" s="23">
        <f t="shared" si="2"/>
        <v>50024</v>
      </c>
      <c r="U19" s="23">
        <f t="shared" si="3"/>
        <v>101383</v>
      </c>
      <c r="V19" s="23">
        <f t="shared" si="4"/>
        <v>140003</v>
      </c>
      <c r="W19" s="23">
        <f t="shared" si="5"/>
        <v>5315</v>
      </c>
      <c r="X19" s="23">
        <f t="shared" si="6"/>
        <v>6546</v>
      </c>
      <c r="Y19" s="23">
        <f t="shared" si="7"/>
        <v>8583</v>
      </c>
      <c r="Z19" s="23">
        <f t="shared" si="8"/>
        <v>10210</v>
      </c>
      <c r="AA19" s="23">
        <f t="shared" si="9"/>
        <v>1264</v>
      </c>
      <c r="AB19" s="23">
        <f t="shared" si="10"/>
        <v>7595</v>
      </c>
      <c r="AC19" s="23">
        <f t="shared" si="11"/>
        <v>11532</v>
      </c>
      <c r="AD19" s="48"/>
    </row>
    <row r="20" spans="1:30" s="3" customFormat="1" ht="15" customHeight="1" thickTop="1" thickBot="1" x14ac:dyDescent="0.3">
      <c r="A20" s="2" t="s">
        <v>170</v>
      </c>
      <c r="B20" s="23">
        <v>9372</v>
      </c>
      <c r="C20" s="23">
        <v>5042</v>
      </c>
      <c r="D20" s="23">
        <v>-14414</v>
      </c>
      <c r="E20" s="23">
        <v>0</v>
      </c>
      <c r="F20" s="23">
        <v>6065</v>
      </c>
      <c r="G20" s="23">
        <v>9608</v>
      </c>
      <c r="H20" s="23">
        <v>-6722</v>
      </c>
      <c r="I20" s="23">
        <v>5634</v>
      </c>
      <c r="J20" s="23">
        <v>-9932</v>
      </c>
      <c r="K20" s="23">
        <v>-9093</v>
      </c>
      <c r="L20" s="23">
        <v>55</v>
      </c>
      <c r="M20" s="23">
        <v>-14473</v>
      </c>
      <c r="N20" s="23">
        <v>9456</v>
      </c>
      <c r="O20" s="23">
        <v>1706</v>
      </c>
      <c r="P20" s="23">
        <v>6701</v>
      </c>
      <c r="R20" s="23">
        <f t="shared" si="0"/>
        <v>0</v>
      </c>
      <c r="S20" s="23">
        <f t="shared" si="1"/>
        <v>6065</v>
      </c>
      <c r="T20" s="23">
        <f t="shared" si="2"/>
        <v>15673</v>
      </c>
      <c r="U20" s="23">
        <f t="shared" si="3"/>
        <v>8951</v>
      </c>
      <c r="V20" s="23">
        <f t="shared" si="4"/>
        <v>14585</v>
      </c>
      <c r="W20" s="23">
        <f t="shared" si="5"/>
        <v>-9932</v>
      </c>
      <c r="X20" s="23">
        <f t="shared" si="6"/>
        <v>-19025</v>
      </c>
      <c r="Y20" s="23">
        <f t="shared" si="7"/>
        <v>-18970</v>
      </c>
      <c r="Z20" s="23">
        <f t="shared" si="8"/>
        <v>-33443</v>
      </c>
      <c r="AA20" s="23">
        <f t="shared" si="9"/>
        <v>9456</v>
      </c>
      <c r="AB20" s="23">
        <f t="shared" si="10"/>
        <v>11162</v>
      </c>
      <c r="AC20" s="23">
        <f t="shared" si="11"/>
        <v>17863</v>
      </c>
      <c r="AD20" s="48"/>
    </row>
    <row r="21" spans="1:30" s="3" customFormat="1" ht="15" customHeight="1" thickTop="1" thickBot="1" x14ac:dyDescent="0.3">
      <c r="A21" s="2" t="s">
        <v>111</v>
      </c>
      <c r="B21" s="23">
        <v>5</v>
      </c>
      <c r="C21" s="23">
        <v>-2</v>
      </c>
      <c r="D21" s="23">
        <v>19991</v>
      </c>
      <c r="E21" s="23">
        <v>-5692</v>
      </c>
      <c r="F21" s="23">
        <v>54</v>
      </c>
      <c r="G21" s="23">
        <v>481</v>
      </c>
      <c r="H21" s="23">
        <v>21835</v>
      </c>
      <c r="I21" s="23">
        <v>3575</v>
      </c>
      <c r="J21" s="23">
        <v>50</v>
      </c>
      <c r="K21" s="23">
        <v>62</v>
      </c>
      <c r="L21" s="23">
        <v>168</v>
      </c>
      <c r="M21" s="23">
        <v>135</v>
      </c>
      <c r="N21" s="23">
        <v>217</v>
      </c>
      <c r="O21" s="23">
        <v>139</v>
      </c>
      <c r="P21" s="23">
        <v>4</v>
      </c>
      <c r="R21" s="23">
        <f t="shared" si="0"/>
        <v>14302</v>
      </c>
      <c r="S21" s="23">
        <f t="shared" si="1"/>
        <v>54</v>
      </c>
      <c r="T21" s="23">
        <f t="shared" si="2"/>
        <v>535</v>
      </c>
      <c r="U21" s="23">
        <f t="shared" si="3"/>
        <v>22370</v>
      </c>
      <c r="V21" s="23">
        <f t="shared" si="4"/>
        <v>25945</v>
      </c>
      <c r="W21" s="23">
        <f t="shared" si="5"/>
        <v>50</v>
      </c>
      <c r="X21" s="23">
        <f t="shared" si="6"/>
        <v>112</v>
      </c>
      <c r="Y21" s="23">
        <f t="shared" si="7"/>
        <v>280</v>
      </c>
      <c r="Z21" s="23">
        <f t="shared" si="8"/>
        <v>415</v>
      </c>
      <c r="AA21" s="23">
        <f t="shared" si="9"/>
        <v>217</v>
      </c>
      <c r="AB21" s="23">
        <f t="shared" si="10"/>
        <v>356</v>
      </c>
      <c r="AC21" s="23">
        <f t="shared" si="11"/>
        <v>360</v>
      </c>
      <c r="AD21" s="48"/>
    </row>
    <row r="22" spans="1:30" s="3" customFormat="1" ht="15" customHeight="1" thickTop="1" thickBot="1" x14ac:dyDescent="0.3">
      <c r="A22" s="2" t="s">
        <v>112</v>
      </c>
      <c r="B22" s="23">
        <v>0</v>
      </c>
      <c r="C22" s="23">
        <v>4807</v>
      </c>
      <c r="D22" s="23">
        <v>-4821</v>
      </c>
      <c r="E22" s="23">
        <v>1</v>
      </c>
      <c r="F22" s="23">
        <v>0</v>
      </c>
      <c r="G22" s="23">
        <v>2070</v>
      </c>
      <c r="H22" s="23">
        <v>-1642</v>
      </c>
      <c r="I22" s="23">
        <v>37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R22" s="23">
        <f t="shared" si="0"/>
        <v>-13</v>
      </c>
      <c r="S22" s="23">
        <f t="shared" si="1"/>
        <v>0</v>
      </c>
      <c r="T22" s="23">
        <f t="shared" si="2"/>
        <v>2070</v>
      </c>
      <c r="U22" s="23">
        <f t="shared" si="3"/>
        <v>428</v>
      </c>
      <c r="V22" s="23">
        <f t="shared" si="4"/>
        <v>465</v>
      </c>
      <c r="W22" s="23">
        <f t="shared" si="5"/>
        <v>0</v>
      </c>
      <c r="X22" s="23">
        <f t="shared" si="6"/>
        <v>0</v>
      </c>
      <c r="Y22" s="23">
        <f t="shared" si="7"/>
        <v>0</v>
      </c>
      <c r="Z22" s="23">
        <f t="shared" si="8"/>
        <v>0</v>
      </c>
      <c r="AA22" s="23">
        <f t="shared" si="9"/>
        <v>0</v>
      </c>
      <c r="AB22" s="23">
        <f t="shared" si="10"/>
        <v>0</v>
      </c>
      <c r="AC22" s="23">
        <f t="shared" si="11"/>
        <v>0</v>
      </c>
      <c r="AD22" s="48"/>
    </row>
    <row r="23" spans="1:30" s="3" customFormat="1" ht="15" customHeight="1" thickTop="1" thickBot="1" x14ac:dyDescent="0.3">
      <c r="A23" s="2" t="s">
        <v>113</v>
      </c>
      <c r="B23" s="23">
        <v>-16</v>
      </c>
      <c r="C23" s="23">
        <v>-4823</v>
      </c>
      <c r="D23" s="23">
        <v>4927</v>
      </c>
      <c r="E23" s="23">
        <v>4719</v>
      </c>
      <c r="F23" s="23">
        <v>286</v>
      </c>
      <c r="G23" s="23">
        <v>-436</v>
      </c>
      <c r="H23" s="23">
        <v>2405</v>
      </c>
      <c r="I23" s="23">
        <v>1599</v>
      </c>
      <c r="J23" s="23">
        <v>3774</v>
      </c>
      <c r="K23" s="23">
        <v>1131</v>
      </c>
      <c r="L23" s="23">
        <v>1048</v>
      </c>
      <c r="M23" s="23">
        <v>1836</v>
      </c>
      <c r="N23" s="23">
        <v>2023</v>
      </c>
      <c r="O23" s="23">
        <v>2648</v>
      </c>
      <c r="P23" s="23">
        <v>304</v>
      </c>
      <c r="R23" s="23">
        <f t="shared" si="0"/>
        <v>4807</v>
      </c>
      <c r="S23" s="23">
        <f t="shared" si="1"/>
        <v>286</v>
      </c>
      <c r="T23" s="23">
        <f t="shared" si="2"/>
        <v>-150</v>
      </c>
      <c r="U23" s="23">
        <f t="shared" si="3"/>
        <v>2255</v>
      </c>
      <c r="V23" s="23">
        <f t="shared" si="4"/>
        <v>3854</v>
      </c>
      <c r="W23" s="23">
        <f t="shared" si="5"/>
        <v>3774</v>
      </c>
      <c r="X23" s="23">
        <f t="shared" si="6"/>
        <v>4905</v>
      </c>
      <c r="Y23" s="23">
        <f t="shared" si="7"/>
        <v>5953</v>
      </c>
      <c r="Z23" s="23">
        <f t="shared" si="8"/>
        <v>7789</v>
      </c>
      <c r="AA23" s="23">
        <f t="shared" si="9"/>
        <v>2023</v>
      </c>
      <c r="AB23" s="23">
        <f t="shared" si="10"/>
        <v>4671</v>
      </c>
      <c r="AC23" s="23">
        <f t="shared" si="11"/>
        <v>4975</v>
      </c>
      <c r="AD23" s="48"/>
    </row>
    <row r="24" spans="1:30" s="3" customFormat="1" ht="15" customHeight="1" thickTop="1" thickBot="1" x14ac:dyDescent="0.3">
      <c r="A24" s="2" t="s">
        <v>114</v>
      </c>
      <c r="B24" s="23">
        <v>8948</v>
      </c>
      <c r="C24" s="23">
        <v>8467</v>
      </c>
      <c r="D24" s="23">
        <v>6078</v>
      </c>
      <c r="E24" s="23">
        <v>11258</v>
      </c>
      <c r="F24" s="23">
        <v>10623</v>
      </c>
      <c r="G24" s="23">
        <v>15361</v>
      </c>
      <c r="H24" s="23">
        <v>7979</v>
      </c>
      <c r="I24" s="23">
        <v>12095</v>
      </c>
      <c r="J24" s="23">
        <v>630</v>
      </c>
      <c r="K24" s="23">
        <v>1751</v>
      </c>
      <c r="L24" s="23">
        <v>-200</v>
      </c>
      <c r="M24" s="23">
        <v>3160</v>
      </c>
      <c r="N24" s="23">
        <v>4577</v>
      </c>
      <c r="O24" s="23">
        <v>2562</v>
      </c>
      <c r="P24" s="23">
        <v>-1644</v>
      </c>
      <c r="R24" s="23">
        <f t="shared" si="0"/>
        <v>34751</v>
      </c>
      <c r="S24" s="23">
        <f t="shared" si="1"/>
        <v>10623</v>
      </c>
      <c r="T24" s="23">
        <f t="shared" si="2"/>
        <v>25984</v>
      </c>
      <c r="U24" s="23">
        <f t="shared" si="3"/>
        <v>33963</v>
      </c>
      <c r="V24" s="23">
        <f t="shared" si="4"/>
        <v>46058</v>
      </c>
      <c r="W24" s="23">
        <f t="shared" si="5"/>
        <v>630</v>
      </c>
      <c r="X24" s="23">
        <f t="shared" si="6"/>
        <v>2381</v>
      </c>
      <c r="Y24" s="23">
        <f t="shared" si="7"/>
        <v>2181</v>
      </c>
      <c r="Z24" s="23">
        <f t="shared" si="8"/>
        <v>5341</v>
      </c>
      <c r="AA24" s="23">
        <f t="shared" si="9"/>
        <v>4577</v>
      </c>
      <c r="AB24" s="23">
        <f t="shared" si="10"/>
        <v>7139</v>
      </c>
      <c r="AC24" s="23">
        <f t="shared" si="11"/>
        <v>5495</v>
      </c>
      <c r="AD24" s="48"/>
    </row>
    <row r="25" spans="1:30" s="3" customFormat="1" ht="15" customHeight="1" thickTop="1" thickBot="1" x14ac:dyDescent="0.3">
      <c r="A25" s="2" t="s">
        <v>115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56">
        <v>0</v>
      </c>
      <c r="R25" s="23">
        <f t="shared" si="0"/>
        <v>0</v>
      </c>
      <c r="S25" s="23">
        <f t="shared" si="1"/>
        <v>0</v>
      </c>
      <c r="T25" s="23">
        <f t="shared" si="2"/>
        <v>0</v>
      </c>
      <c r="U25" s="23">
        <f t="shared" si="3"/>
        <v>0</v>
      </c>
      <c r="V25" s="23">
        <f t="shared" si="4"/>
        <v>0</v>
      </c>
      <c r="W25" s="23">
        <f t="shared" si="5"/>
        <v>0</v>
      </c>
      <c r="X25" s="23">
        <f t="shared" si="6"/>
        <v>0</v>
      </c>
      <c r="Y25" s="23">
        <f t="shared" si="7"/>
        <v>0</v>
      </c>
      <c r="Z25" s="23">
        <f t="shared" si="8"/>
        <v>0</v>
      </c>
      <c r="AA25" s="23">
        <f t="shared" si="9"/>
        <v>0</v>
      </c>
      <c r="AB25" s="23">
        <f t="shared" si="10"/>
        <v>0</v>
      </c>
      <c r="AC25" s="23">
        <f t="shared" si="11"/>
        <v>0</v>
      </c>
      <c r="AD25" s="48"/>
    </row>
    <row r="26" spans="1:30" s="3" customFormat="1" ht="15" customHeight="1" thickTop="1" thickBot="1" x14ac:dyDescent="0.3">
      <c r="A26" s="2" t="s">
        <v>169</v>
      </c>
      <c r="B26" s="23">
        <v>0</v>
      </c>
      <c r="C26" s="23">
        <v>0</v>
      </c>
      <c r="D26" s="56">
        <v>0</v>
      </c>
      <c r="E26" s="23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R26" s="23">
        <f t="shared" si="0"/>
        <v>0</v>
      </c>
      <c r="S26" s="23">
        <f t="shared" si="1"/>
        <v>0</v>
      </c>
      <c r="T26" s="23">
        <f t="shared" si="2"/>
        <v>0</v>
      </c>
      <c r="U26" s="23">
        <f t="shared" si="3"/>
        <v>0</v>
      </c>
      <c r="V26" s="23">
        <f t="shared" si="4"/>
        <v>0</v>
      </c>
      <c r="W26" s="23">
        <f t="shared" si="5"/>
        <v>0</v>
      </c>
      <c r="X26" s="23">
        <f t="shared" si="6"/>
        <v>0</v>
      </c>
      <c r="Y26" s="23">
        <f t="shared" si="7"/>
        <v>0</v>
      </c>
      <c r="Z26" s="23">
        <f t="shared" si="8"/>
        <v>0</v>
      </c>
      <c r="AA26" s="23">
        <f t="shared" si="9"/>
        <v>0</v>
      </c>
      <c r="AB26" s="23">
        <f t="shared" si="10"/>
        <v>0</v>
      </c>
      <c r="AC26" s="23">
        <f t="shared" si="11"/>
        <v>0</v>
      </c>
      <c r="AD26" s="48"/>
    </row>
    <row r="27" spans="1:30" s="3" customFormat="1" ht="15" customHeight="1" thickTop="1" thickBot="1" x14ac:dyDescent="0.3">
      <c r="A27" s="2"/>
      <c r="B27" s="23"/>
      <c r="C27" s="23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48"/>
    </row>
    <row r="28" spans="1:30" s="3" customFormat="1" ht="6" customHeight="1" thickTop="1" thickBot="1" x14ac:dyDescent="0.3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48"/>
    </row>
    <row r="29" spans="1:30" s="3" customFormat="1" ht="15" customHeight="1" thickTop="1" thickBot="1" x14ac:dyDescent="0.3">
      <c r="A29" s="1" t="s">
        <v>116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55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48"/>
    </row>
    <row r="30" spans="1:30" s="3" customFormat="1" ht="15" customHeight="1" thickTop="1" thickBot="1" x14ac:dyDescent="0.3">
      <c r="A30" s="2" t="s">
        <v>117</v>
      </c>
      <c r="B30" s="23">
        <v>-10484</v>
      </c>
      <c r="C30" s="23">
        <v>-10928</v>
      </c>
      <c r="D30" s="23">
        <v>-1080</v>
      </c>
      <c r="E30" s="23">
        <v>-7713</v>
      </c>
      <c r="F30" s="23">
        <v>-18708</v>
      </c>
      <c r="G30" s="23">
        <v>-5396</v>
      </c>
      <c r="H30" s="23">
        <v>-3904</v>
      </c>
      <c r="I30" s="23">
        <v>-7002</v>
      </c>
      <c r="J30" s="23">
        <v>-12478</v>
      </c>
      <c r="K30" s="23">
        <v>-17519</v>
      </c>
      <c r="L30" s="23">
        <v>10729</v>
      </c>
      <c r="M30" s="23">
        <v>6560</v>
      </c>
      <c r="N30" s="23">
        <v>-13999</v>
      </c>
      <c r="O30" s="23">
        <v>753</v>
      </c>
      <c r="P30" s="23">
        <v>5075</v>
      </c>
      <c r="R30" s="23">
        <f t="shared" ref="R30:R38" si="12">SUM(B30:E30)</f>
        <v>-30205</v>
      </c>
      <c r="S30" s="23">
        <f t="shared" ref="S30:S38" si="13">F30</f>
        <v>-18708</v>
      </c>
      <c r="T30" s="23">
        <f t="shared" ref="T30:T38" si="14">SUM(F30:G30)</f>
        <v>-24104</v>
      </c>
      <c r="U30" s="23">
        <f t="shared" ref="U30:U38" si="15">SUM(F30:H30)</f>
        <v>-28008</v>
      </c>
      <c r="V30" s="23">
        <f t="shared" ref="V30:V38" si="16">SUM(F30:I30)</f>
        <v>-35010</v>
      </c>
      <c r="W30" s="23">
        <f t="shared" ref="W30:W38" si="17">J30</f>
        <v>-12478</v>
      </c>
      <c r="X30" s="23">
        <f t="shared" ref="X30:X38" si="18">SUM(J30:K30)</f>
        <v>-29997</v>
      </c>
      <c r="Y30" s="23">
        <f t="shared" ref="Y30:Y38" si="19">SUM(J30:L30)</f>
        <v>-19268</v>
      </c>
      <c r="Z30" s="23">
        <f t="shared" ref="Z30:Z38" si="20">SUM(J30:M30)</f>
        <v>-12708</v>
      </c>
      <c r="AA30" s="23">
        <f t="shared" ref="AA30:AA38" si="21">N30</f>
        <v>-13999</v>
      </c>
      <c r="AB30" s="23">
        <f t="shared" ref="AB30:AB38" si="22">SUM(N30:O30)</f>
        <v>-13246</v>
      </c>
      <c r="AC30" s="23">
        <f t="shared" ref="AC30:AC38" si="23">SUM(N30:P30)</f>
        <v>-8171</v>
      </c>
      <c r="AD30" s="48"/>
    </row>
    <row r="31" spans="1:30" s="3" customFormat="1" ht="15" customHeight="1" thickTop="1" thickBot="1" x14ac:dyDescent="0.3">
      <c r="A31" s="2" t="s">
        <v>58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-86</v>
      </c>
      <c r="M31" s="23">
        <v>-176</v>
      </c>
      <c r="N31" s="23">
        <v>78</v>
      </c>
      <c r="O31" s="23">
        <v>-81</v>
      </c>
      <c r="P31" s="23">
        <v>-980</v>
      </c>
      <c r="R31" s="23">
        <f t="shared" si="12"/>
        <v>0</v>
      </c>
      <c r="S31" s="23">
        <f t="shared" si="13"/>
        <v>0</v>
      </c>
      <c r="T31" s="23">
        <f t="shared" si="14"/>
        <v>0</v>
      </c>
      <c r="U31" s="23">
        <f t="shared" si="15"/>
        <v>0</v>
      </c>
      <c r="V31" s="23">
        <f t="shared" si="16"/>
        <v>0</v>
      </c>
      <c r="W31" s="23">
        <f t="shared" si="17"/>
        <v>0</v>
      </c>
      <c r="X31" s="23">
        <f t="shared" si="18"/>
        <v>0</v>
      </c>
      <c r="Y31" s="23">
        <f t="shared" si="19"/>
        <v>-86</v>
      </c>
      <c r="Z31" s="23">
        <f t="shared" si="20"/>
        <v>-262</v>
      </c>
      <c r="AA31" s="23">
        <f t="shared" si="21"/>
        <v>78</v>
      </c>
      <c r="AB31" s="23">
        <f t="shared" si="22"/>
        <v>-3</v>
      </c>
      <c r="AC31" s="23">
        <f t="shared" si="23"/>
        <v>-983</v>
      </c>
      <c r="AD31" s="48"/>
    </row>
    <row r="32" spans="1:30" s="3" customFormat="1" ht="15" customHeight="1" thickTop="1" thickBot="1" x14ac:dyDescent="0.3">
      <c r="A32" s="2" t="s">
        <v>59</v>
      </c>
      <c r="B32" s="23">
        <v>-997</v>
      </c>
      <c r="C32" s="23">
        <v>-1489</v>
      </c>
      <c r="D32" s="23">
        <v>-2451</v>
      </c>
      <c r="E32" s="23">
        <v>-6985</v>
      </c>
      <c r="F32" s="23">
        <v>-4207</v>
      </c>
      <c r="G32" s="23">
        <v>-4322</v>
      </c>
      <c r="H32" s="23">
        <v>-4603</v>
      </c>
      <c r="I32" s="23">
        <v>-4381</v>
      </c>
      <c r="J32" s="23">
        <v>-3628</v>
      </c>
      <c r="K32" s="23">
        <v>-3772</v>
      </c>
      <c r="L32" s="23">
        <v>-3885</v>
      </c>
      <c r="M32" s="23">
        <v>-4275</v>
      </c>
      <c r="N32" s="23">
        <v>-3155</v>
      </c>
      <c r="O32" s="23">
        <v>943</v>
      </c>
      <c r="P32" s="23">
        <v>-2430</v>
      </c>
      <c r="R32" s="23">
        <f t="shared" si="12"/>
        <v>-11922</v>
      </c>
      <c r="S32" s="23">
        <f t="shared" si="13"/>
        <v>-4207</v>
      </c>
      <c r="T32" s="23">
        <f t="shared" si="14"/>
        <v>-8529</v>
      </c>
      <c r="U32" s="23">
        <f t="shared" si="15"/>
        <v>-13132</v>
      </c>
      <c r="V32" s="23">
        <f t="shared" si="16"/>
        <v>-17513</v>
      </c>
      <c r="W32" s="23">
        <f t="shared" si="17"/>
        <v>-3628</v>
      </c>
      <c r="X32" s="23">
        <f t="shared" si="18"/>
        <v>-7400</v>
      </c>
      <c r="Y32" s="23">
        <f t="shared" si="19"/>
        <v>-11285</v>
      </c>
      <c r="Z32" s="23">
        <f t="shared" si="20"/>
        <v>-15560</v>
      </c>
      <c r="AA32" s="23">
        <f t="shared" si="21"/>
        <v>-3155</v>
      </c>
      <c r="AB32" s="23">
        <f t="shared" si="22"/>
        <v>-2212</v>
      </c>
      <c r="AC32" s="23">
        <f t="shared" si="23"/>
        <v>-4642</v>
      </c>
      <c r="AD32" s="48"/>
    </row>
    <row r="33" spans="1:30" s="3" customFormat="1" ht="16.5" customHeight="1" thickTop="1" thickBot="1" x14ac:dyDescent="0.3">
      <c r="A33" s="2" t="s">
        <v>60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R33" s="23">
        <f t="shared" si="12"/>
        <v>0</v>
      </c>
      <c r="S33" s="23">
        <f t="shared" si="13"/>
        <v>0</v>
      </c>
      <c r="T33" s="23">
        <f t="shared" si="14"/>
        <v>0</v>
      </c>
      <c r="U33" s="23">
        <f t="shared" si="15"/>
        <v>0</v>
      </c>
      <c r="V33" s="23">
        <f t="shared" si="16"/>
        <v>0</v>
      </c>
      <c r="W33" s="23">
        <f t="shared" si="17"/>
        <v>0</v>
      </c>
      <c r="X33" s="23">
        <f t="shared" si="18"/>
        <v>0</v>
      </c>
      <c r="Y33" s="23">
        <f t="shared" si="19"/>
        <v>0</v>
      </c>
      <c r="Z33" s="23">
        <f t="shared" si="20"/>
        <v>0</v>
      </c>
      <c r="AA33" s="23">
        <f t="shared" si="21"/>
        <v>0</v>
      </c>
      <c r="AB33" s="23">
        <f t="shared" si="22"/>
        <v>0</v>
      </c>
      <c r="AC33" s="23">
        <f t="shared" si="23"/>
        <v>0</v>
      </c>
      <c r="AD33" s="48"/>
    </row>
    <row r="34" spans="1:30" s="3" customFormat="1" ht="16.5" customHeight="1" thickTop="1" thickBot="1" x14ac:dyDescent="0.3">
      <c r="A34" s="2" t="s">
        <v>84</v>
      </c>
      <c r="B34" s="23">
        <v>-17258</v>
      </c>
      <c r="C34" s="23">
        <v>48</v>
      </c>
      <c r="D34" s="23">
        <v>-5071</v>
      </c>
      <c r="E34" s="23">
        <v>118167</v>
      </c>
      <c r="F34" s="23">
        <v>-129206</v>
      </c>
      <c r="G34" s="23">
        <v>-8645</v>
      </c>
      <c r="H34" s="23">
        <v>-49466</v>
      </c>
      <c r="I34" s="23">
        <v>29870</v>
      </c>
      <c r="J34" s="23">
        <v>-15903</v>
      </c>
      <c r="K34" s="23">
        <v>969</v>
      </c>
      <c r="L34" s="23">
        <v>-2772</v>
      </c>
      <c r="M34" s="23">
        <v>18439</v>
      </c>
      <c r="N34" s="23">
        <v>-5137</v>
      </c>
      <c r="O34" s="23">
        <v>-986</v>
      </c>
      <c r="P34" s="23">
        <v>-25703</v>
      </c>
      <c r="R34" s="23">
        <f t="shared" si="12"/>
        <v>95886</v>
      </c>
      <c r="S34" s="23">
        <f t="shared" si="13"/>
        <v>-129206</v>
      </c>
      <c r="T34" s="23">
        <f t="shared" si="14"/>
        <v>-137851</v>
      </c>
      <c r="U34" s="23">
        <f t="shared" si="15"/>
        <v>-187317</v>
      </c>
      <c r="V34" s="23">
        <f t="shared" si="16"/>
        <v>-157447</v>
      </c>
      <c r="W34" s="23">
        <f t="shared" si="17"/>
        <v>-15903</v>
      </c>
      <c r="X34" s="23">
        <f t="shared" si="18"/>
        <v>-14934</v>
      </c>
      <c r="Y34" s="23">
        <f t="shared" si="19"/>
        <v>-17706</v>
      </c>
      <c r="Z34" s="23">
        <f t="shared" si="20"/>
        <v>733</v>
      </c>
      <c r="AA34" s="23">
        <f t="shared" si="21"/>
        <v>-5137</v>
      </c>
      <c r="AB34" s="23">
        <f t="shared" si="22"/>
        <v>-6123</v>
      </c>
      <c r="AC34" s="23">
        <f t="shared" si="23"/>
        <v>-31826</v>
      </c>
      <c r="AD34" s="48"/>
    </row>
    <row r="35" spans="1:30" s="3" customFormat="1" ht="16.5" customHeight="1" thickTop="1" thickBot="1" x14ac:dyDescent="0.3">
      <c r="A35" s="2" t="s">
        <v>85</v>
      </c>
      <c r="B35" s="23">
        <v>231</v>
      </c>
      <c r="C35" s="23">
        <v>839</v>
      </c>
      <c r="D35" s="23">
        <v>619</v>
      </c>
      <c r="E35" s="23">
        <v>-1011</v>
      </c>
      <c r="F35" s="23">
        <v>1217</v>
      </c>
      <c r="G35" s="23">
        <v>59</v>
      </c>
      <c r="H35" s="23">
        <v>931</v>
      </c>
      <c r="I35" s="23">
        <v>-3112</v>
      </c>
      <c r="J35" s="23">
        <v>814</v>
      </c>
      <c r="K35" s="23">
        <v>1240</v>
      </c>
      <c r="L35" s="23">
        <v>712</v>
      </c>
      <c r="M35" s="23">
        <v>-2817</v>
      </c>
      <c r="N35" s="23">
        <v>280</v>
      </c>
      <c r="O35" s="23">
        <v>905</v>
      </c>
      <c r="P35" s="23">
        <v>834</v>
      </c>
      <c r="R35" s="23">
        <f t="shared" si="12"/>
        <v>678</v>
      </c>
      <c r="S35" s="23">
        <f t="shared" si="13"/>
        <v>1217</v>
      </c>
      <c r="T35" s="23">
        <f t="shared" si="14"/>
        <v>1276</v>
      </c>
      <c r="U35" s="23">
        <f t="shared" si="15"/>
        <v>2207</v>
      </c>
      <c r="V35" s="23">
        <f t="shared" si="16"/>
        <v>-905</v>
      </c>
      <c r="W35" s="23">
        <f t="shared" si="17"/>
        <v>814</v>
      </c>
      <c r="X35" s="23">
        <f t="shared" si="18"/>
        <v>2054</v>
      </c>
      <c r="Y35" s="23">
        <f t="shared" si="19"/>
        <v>2766</v>
      </c>
      <c r="Z35" s="23">
        <f t="shared" si="20"/>
        <v>-51</v>
      </c>
      <c r="AA35" s="23">
        <f t="shared" si="21"/>
        <v>280</v>
      </c>
      <c r="AB35" s="23">
        <f t="shared" si="22"/>
        <v>1185</v>
      </c>
      <c r="AC35" s="23">
        <f t="shared" si="23"/>
        <v>2019</v>
      </c>
      <c r="AD35" s="48"/>
    </row>
    <row r="36" spans="1:30" s="3" customFormat="1" ht="15" customHeight="1" thickTop="1" thickBot="1" x14ac:dyDescent="0.3">
      <c r="A36" s="2" t="s">
        <v>86</v>
      </c>
      <c r="B36" s="23">
        <v>1202</v>
      </c>
      <c r="C36" s="23">
        <v>-726</v>
      </c>
      <c r="D36" s="23">
        <v>3450</v>
      </c>
      <c r="E36" s="23">
        <v>-3790</v>
      </c>
      <c r="F36" s="23">
        <v>3692</v>
      </c>
      <c r="G36" s="23">
        <v>-4038</v>
      </c>
      <c r="H36" s="23">
        <v>650</v>
      </c>
      <c r="I36" s="23">
        <v>-647</v>
      </c>
      <c r="J36" s="23">
        <v>7109</v>
      </c>
      <c r="K36" s="23">
        <v>-7568</v>
      </c>
      <c r="L36" s="23">
        <v>117</v>
      </c>
      <c r="M36" s="23">
        <v>0</v>
      </c>
      <c r="N36" s="23">
        <v>150</v>
      </c>
      <c r="O36" s="23">
        <v>134</v>
      </c>
      <c r="P36" s="23">
        <v>165</v>
      </c>
      <c r="R36" s="23">
        <f t="shared" si="12"/>
        <v>136</v>
      </c>
      <c r="S36" s="23">
        <f t="shared" si="13"/>
        <v>3692</v>
      </c>
      <c r="T36" s="23">
        <f t="shared" si="14"/>
        <v>-346</v>
      </c>
      <c r="U36" s="23">
        <f t="shared" si="15"/>
        <v>304</v>
      </c>
      <c r="V36" s="23">
        <f t="shared" si="16"/>
        <v>-343</v>
      </c>
      <c r="W36" s="23">
        <f t="shared" si="17"/>
        <v>7109</v>
      </c>
      <c r="X36" s="23">
        <f t="shared" si="18"/>
        <v>-459</v>
      </c>
      <c r="Y36" s="23">
        <f t="shared" si="19"/>
        <v>-342</v>
      </c>
      <c r="Z36" s="23">
        <f t="shared" si="20"/>
        <v>-342</v>
      </c>
      <c r="AA36" s="23">
        <f t="shared" si="21"/>
        <v>150</v>
      </c>
      <c r="AB36" s="23">
        <f t="shared" si="22"/>
        <v>284</v>
      </c>
      <c r="AC36" s="23">
        <f t="shared" si="23"/>
        <v>449</v>
      </c>
      <c r="AD36" s="48"/>
    </row>
    <row r="37" spans="1:30" s="3" customFormat="1" ht="15" customHeight="1" thickTop="1" thickBot="1" x14ac:dyDescent="0.3">
      <c r="A37" s="2" t="s">
        <v>88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R37" s="23">
        <f t="shared" si="12"/>
        <v>0</v>
      </c>
      <c r="S37" s="23">
        <f t="shared" si="13"/>
        <v>0</v>
      </c>
      <c r="T37" s="23">
        <f t="shared" si="14"/>
        <v>0</v>
      </c>
      <c r="U37" s="23">
        <f t="shared" si="15"/>
        <v>0</v>
      </c>
      <c r="V37" s="23">
        <f t="shared" si="16"/>
        <v>0</v>
      </c>
      <c r="W37" s="23">
        <f t="shared" si="17"/>
        <v>0</v>
      </c>
      <c r="X37" s="23">
        <f t="shared" si="18"/>
        <v>0</v>
      </c>
      <c r="Y37" s="23">
        <f t="shared" si="19"/>
        <v>0</v>
      </c>
      <c r="Z37" s="23">
        <f t="shared" si="20"/>
        <v>0</v>
      </c>
      <c r="AA37" s="23">
        <f t="shared" si="21"/>
        <v>0</v>
      </c>
      <c r="AB37" s="23">
        <f t="shared" si="22"/>
        <v>0</v>
      </c>
      <c r="AC37" s="23">
        <f t="shared" si="23"/>
        <v>0</v>
      </c>
      <c r="AD37" s="48"/>
    </row>
    <row r="38" spans="1:30" s="3" customFormat="1" ht="15" customHeight="1" thickTop="1" thickBot="1" x14ac:dyDescent="0.3">
      <c r="A38" s="2" t="s">
        <v>118</v>
      </c>
      <c r="B38" s="23">
        <v>14849</v>
      </c>
      <c r="C38" s="23">
        <v>-20766</v>
      </c>
      <c r="D38" s="23">
        <v>-327</v>
      </c>
      <c r="E38" s="23">
        <v>-284</v>
      </c>
      <c r="F38" s="23">
        <v>-12053</v>
      </c>
      <c r="G38" s="23">
        <v>7105</v>
      </c>
      <c r="H38" s="23">
        <v>17091</v>
      </c>
      <c r="I38" s="23">
        <v>24798</v>
      </c>
      <c r="J38" s="23">
        <v>-16350</v>
      </c>
      <c r="K38" s="23">
        <v>-5289</v>
      </c>
      <c r="L38" s="23">
        <v>8687</v>
      </c>
      <c r="M38" s="23">
        <v>3393</v>
      </c>
      <c r="N38" s="23">
        <v>-14302</v>
      </c>
      <c r="O38" s="23">
        <v>749</v>
      </c>
      <c r="P38" s="23">
        <v>-8</v>
      </c>
      <c r="R38" s="23">
        <f t="shared" si="12"/>
        <v>-6528</v>
      </c>
      <c r="S38" s="23">
        <f t="shared" si="13"/>
        <v>-12053</v>
      </c>
      <c r="T38" s="23">
        <f t="shared" si="14"/>
        <v>-4948</v>
      </c>
      <c r="U38" s="23">
        <f t="shared" si="15"/>
        <v>12143</v>
      </c>
      <c r="V38" s="23">
        <f t="shared" si="16"/>
        <v>36941</v>
      </c>
      <c r="W38" s="23">
        <f t="shared" si="17"/>
        <v>-16350</v>
      </c>
      <c r="X38" s="23">
        <f t="shared" si="18"/>
        <v>-21639</v>
      </c>
      <c r="Y38" s="23">
        <f t="shared" si="19"/>
        <v>-12952</v>
      </c>
      <c r="Z38" s="23">
        <f t="shared" si="20"/>
        <v>-9559</v>
      </c>
      <c r="AA38" s="23">
        <f t="shared" si="21"/>
        <v>-14302</v>
      </c>
      <c r="AB38" s="23">
        <f t="shared" si="22"/>
        <v>-13553</v>
      </c>
      <c r="AC38" s="23">
        <f t="shared" si="23"/>
        <v>-13561</v>
      </c>
      <c r="AD38" s="48"/>
    </row>
    <row r="39" spans="1:30" s="3" customFormat="1" ht="15" customHeight="1" thickTop="1" thickBot="1" x14ac:dyDescent="0.3">
      <c r="A39" s="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48"/>
    </row>
    <row r="40" spans="1:30" s="3" customFormat="1" ht="15" customHeight="1" thickTop="1" thickBot="1" x14ac:dyDescent="0.3">
      <c r="A40" s="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48"/>
    </row>
    <row r="41" spans="1:30" s="3" customFormat="1" ht="6" customHeight="1" thickTop="1" thickBot="1" x14ac:dyDescent="0.3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48"/>
    </row>
    <row r="42" spans="1:30" s="55" customFormat="1" ht="15" customHeight="1" thickTop="1" thickBot="1" x14ac:dyDescent="0.3">
      <c r="A42" s="1" t="s">
        <v>119</v>
      </c>
      <c r="B42" s="20">
        <f t="shared" ref="B42:P42" si="24">SUM(B10:B38)</f>
        <v>50463</v>
      </c>
      <c r="C42" s="20">
        <f t="shared" si="24"/>
        <v>50589</v>
      </c>
      <c r="D42" s="20">
        <f t="shared" si="24"/>
        <v>90976</v>
      </c>
      <c r="E42" s="20">
        <f t="shared" si="24"/>
        <v>197725</v>
      </c>
      <c r="F42" s="20">
        <f t="shared" si="24"/>
        <v>-45972</v>
      </c>
      <c r="G42" s="20">
        <f t="shared" si="24"/>
        <v>183478</v>
      </c>
      <c r="H42" s="20">
        <f t="shared" si="24"/>
        <v>229365</v>
      </c>
      <c r="I42" s="20">
        <f t="shared" si="24"/>
        <v>271337</v>
      </c>
      <c r="J42" s="20">
        <f t="shared" si="24"/>
        <v>174396</v>
      </c>
      <c r="K42" s="20">
        <f t="shared" si="24"/>
        <v>192999</v>
      </c>
      <c r="L42" s="20">
        <f t="shared" si="24"/>
        <v>232312</v>
      </c>
      <c r="M42" s="20">
        <f t="shared" si="24"/>
        <v>225994</v>
      </c>
      <c r="N42" s="20">
        <f t="shared" si="24"/>
        <v>193512</v>
      </c>
      <c r="O42" s="20">
        <f>SUM(O10:O38)</f>
        <v>228767</v>
      </c>
      <c r="P42" s="20">
        <f t="shared" si="24"/>
        <v>210329</v>
      </c>
      <c r="R42" s="20">
        <f t="shared" ref="R42:Y42" si="25">SUM(R10:R38)</f>
        <v>389753</v>
      </c>
      <c r="S42" s="20">
        <f t="shared" si="25"/>
        <v>-45972</v>
      </c>
      <c r="T42" s="20">
        <f>SUM(T10:T38)</f>
        <v>137506</v>
      </c>
      <c r="U42" s="20">
        <f t="shared" si="25"/>
        <v>366871</v>
      </c>
      <c r="V42" s="20">
        <f t="shared" si="25"/>
        <v>638208</v>
      </c>
      <c r="W42" s="20">
        <f t="shared" si="25"/>
        <v>174396</v>
      </c>
      <c r="X42" s="20">
        <f t="shared" si="25"/>
        <v>367395</v>
      </c>
      <c r="Y42" s="20">
        <f t="shared" si="25"/>
        <v>599707</v>
      </c>
      <c r="Z42" s="20">
        <f>SUM(Z10:Z38)</f>
        <v>825701</v>
      </c>
      <c r="AA42" s="20">
        <f>SUM(AA10:AA38)</f>
        <v>193512</v>
      </c>
      <c r="AB42" s="20">
        <f>SUM(AB10:AB38)</f>
        <v>422279</v>
      </c>
      <c r="AC42" s="20">
        <f>SUM(AC10:AC38)</f>
        <v>632608</v>
      </c>
      <c r="AD42" s="48"/>
    </row>
    <row r="43" spans="1:30" ht="6" customHeight="1" thickTop="1" thickBot="1" x14ac:dyDescent="0.3"/>
    <row r="44" spans="1:30" s="3" customFormat="1" ht="15" customHeight="1" thickTop="1" thickBot="1" x14ac:dyDescent="0.3">
      <c r="A44" s="2" t="s">
        <v>120</v>
      </c>
      <c r="B44" s="23">
        <v>-6</v>
      </c>
      <c r="C44" s="23">
        <v>0</v>
      </c>
      <c r="D44" s="23">
        <v>-1515</v>
      </c>
      <c r="E44" s="23">
        <v>1521</v>
      </c>
      <c r="F44" s="23">
        <v>0</v>
      </c>
      <c r="G44" s="23">
        <v>0</v>
      </c>
      <c r="H44" s="23">
        <v>-1294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R44" s="23">
        <f>SUM(B44:E44)</f>
        <v>0</v>
      </c>
      <c r="S44" s="23">
        <f>F44</f>
        <v>0</v>
      </c>
      <c r="T44" s="23">
        <f>SUM(F44:G44)</f>
        <v>0</v>
      </c>
      <c r="U44" s="23">
        <f>SUM(F44:H44)</f>
        <v>-1294</v>
      </c>
      <c r="V44" s="23">
        <f>SUM(F44:I44)</f>
        <v>-1294</v>
      </c>
      <c r="W44" s="23">
        <f>J44</f>
        <v>0</v>
      </c>
      <c r="X44" s="23">
        <f>SUM(J44:K44)</f>
        <v>0</v>
      </c>
      <c r="Y44" s="23">
        <f>SUM(J44:L44)</f>
        <v>0</v>
      </c>
      <c r="Z44" s="23">
        <f>SUM(J44:M44)</f>
        <v>0</v>
      </c>
      <c r="AA44" s="23">
        <f>N44</f>
        <v>0</v>
      </c>
      <c r="AB44" s="23">
        <f>SUM(N44:O44)</f>
        <v>0</v>
      </c>
      <c r="AC44" s="23">
        <f>SUM(N44:P44)</f>
        <v>0</v>
      </c>
      <c r="AD44" s="48"/>
    </row>
    <row r="45" spans="1:30" s="3" customFormat="1" ht="15" customHeight="1" thickTop="1" thickBot="1" x14ac:dyDescent="0.3">
      <c r="A45" s="2" t="s">
        <v>223</v>
      </c>
      <c r="B45" s="23">
        <v>-6676</v>
      </c>
      <c r="C45" s="23">
        <v>-7868</v>
      </c>
      <c r="D45" s="23">
        <v>-8167</v>
      </c>
      <c r="E45" s="23">
        <v>-20435</v>
      </c>
      <c r="F45" s="23">
        <v>-7769</v>
      </c>
      <c r="G45" s="23">
        <v>-46004</v>
      </c>
      <c r="H45" s="23">
        <v>-30827</v>
      </c>
      <c r="I45" s="23">
        <v>-33185</v>
      </c>
      <c r="J45" s="23">
        <v>-45968</v>
      </c>
      <c r="K45" s="23">
        <v>-32056</v>
      </c>
      <c r="L45" s="23">
        <v>-41971</v>
      </c>
      <c r="M45" s="23">
        <v>-29725</v>
      </c>
      <c r="N45" s="23">
        <v>-45278</v>
      </c>
      <c r="O45" s="23">
        <v>-27315</v>
      </c>
      <c r="P45" s="23">
        <v>-47695</v>
      </c>
      <c r="R45" s="23">
        <f>SUM(B45:E45)</f>
        <v>-43146</v>
      </c>
      <c r="S45" s="23">
        <f>F45</f>
        <v>-7769</v>
      </c>
      <c r="T45" s="23">
        <f>SUM(F45:G45)</f>
        <v>-53773</v>
      </c>
      <c r="U45" s="23">
        <f>SUM(F45:H45)</f>
        <v>-84600</v>
      </c>
      <c r="V45" s="23">
        <f>SUM(F45:I45)</f>
        <v>-117785</v>
      </c>
      <c r="W45" s="23">
        <f>J45</f>
        <v>-45968</v>
      </c>
      <c r="X45" s="23">
        <f>SUM(J45:K45)</f>
        <v>-78024</v>
      </c>
      <c r="Y45" s="23">
        <f>SUM(J45:L45)</f>
        <v>-119995</v>
      </c>
      <c r="Z45" s="23">
        <f>SUM(J45:M45)</f>
        <v>-149720</v>
      </c>
      <c r="AA45" s="23">
        <f>N45</f>
        <v>-45278</v>
      </c>
      <c r="AB45" s="23">
        <f>SUM(N45:O45)</f>
        <v>-72593</v>
      </c>
      <c r="AC45" s="23">
        <f>SUM(N45:P45)</f>
        <v>-120288</v>
      </c>
      <c r="AD45" s="48"/>
    </row>
    <row r="46" spans="1:30" s="3" customFormat="1" ht="15" customHeight="1" thickTop="1" thickBot="1" x14ac:dyDescent="0.3">
      <c r="A46" s="2" t="s">
        <v>222</v>
      </c>
      <c r="B46" s="23">
        <v>0</v>
      </c>
      <c r="C46" s="23">
        <v>0</v>
      </c>
      <c r="D46" s="23">
        <v>0</v>
      </c>
      <c r="E46" s="23">
        <v>-222874</v>
      </c>
      <c r="F46" s="23">
        <v>0</v>
      </c>
      <c r="G46" s="23">
        <v>0</v>
      </c>
      <c r="H46" s="23">
        <v>0</v>
      </c>
      <c r="I46" s="23">
        <v>-557</v>
      </c>
      <c r="J46" s="23">
        <v>-314</v>
      </c>
      <c r="K46" s="23">
        <v>-334</v>
      </c>
      <c r="L46" s="23">
        <v>-319</v>
      </c>
      <c r="M46" s="23">
        <v>-308</v>
      </c>
      <c r="N46" s="23">
        <v>-288</v>
      </c>
      <c r="O46" s="23">
        <v>-260</v>
      </c>
      <c r="P46" s="23">
        <v>-242</v>
      </c>
      <c r="R46" s="23">
        <f>SUM(B46:E46)</f>
        <v>-222874</v>
      </c>
      <c r="S46" s="23">
        <f>F46</f>
        <v>0</v>
      </c>
      <c r="T46" s="23">
        <f>SUM(F46:G46)</f>
        <v>0</v>
      </c>
      <c r="U46" s="23">
        <f>SUM(F46:H46)</f>
        <v>0</v>
      </c>
      <c r="V46" s="23">
        <f>SUM(F46:I46)</f>
        <v>-557</v>
      </c>
      <c r="W46" s="23">
        <f>J46</f>
        <v>-314</v>
      </c>
      <c r="X46" s="23">
        <f>SUM(J46:K46)</f>
        <v>-648</v>
      </c>
      <c r="Y46" s="23">
        <f>SUM(J46:L46)</f>
        <v>-967</v>
      </c>
      <c r="Z46" s="23">
        <f>SUM(J46:M46)</f>
        <v>-1275</v>
      </c>
      <c r="AA46" s="23">
        <f>N46</f>
        <v>-288</v>
      </c>
      <c r="AB46" s="23">
        <f>SUM(N46:O46)</f>
        <v>-548</v>
      </c>
      <c r="AC46" s="23">
        <f>SUM(N46:P46)</f>
        <v>-790</v>
      </c>
      <c r="AD46" s="48"/>
    </row>
    <row r="47" spans="1:30" s="3" customFormat="1" ht="15" customHeight="1" thickTop="1" thickBot="1" x14ac:dyDescent="0.3">
      <c r="A47" s="2" t="s">
        <v>176</v>
      </c>
      <c r="B47" s="23">
        <v>63642</v>
      </c>
      <c r="C47" s="23">
        <v>9037</v>
      </c>
      <c r="D47" s="23">
        <v>-167922</v>
      </c>
      <c r="E47" s="23">
        <v>355484</v>
      </c>
      <c r="F47" s="23">
        <v>19478</v>
      </c>
      <c r="G47" s="23">
        <v>-46465</v>
      </c>
      <c r="H47" s="23">
        <v>4971</v>
      </c>
      <c r="I47" s="23">
        <v>36578</v>
      </c>
      <c r="J47" s="23">
        <v>-85301</v>
      </c>
      <c r="K47" s="23">
        <v>-89461</v>
      </c>
      <c r="L47" s="23">
        <v>-18788</v>
      </c>
      <c r="M47" s="23">
        <v>-21439</v>
      </c>
      <c r="N47" s="23">
        <v>61365</v>
      </c>
      <c r="O47" s="23">
        <v>99945</v>
      </c>
      <c r="P47" s="23">
        <v>-81530</v>
      </c>
      <c r="R47" s="23">
        <f>SUM(B47:E47)</f>
        <v>260241</v>
      </c>
      <c r="S47" s="23">
        <f>F47</f>
        <v>19478</v>
      </c>
      <c r="T47" s="23">
        <f>SUM(F47:G47)</f>
        <v>-26987</v>
      </c>
      <c r="U47" s="23">
        <f>SUM(F47:H47)</f>
        <v>-22016</v>
      </c>
      <c r="V47" s="23">
        <f>SUM(F47:I47)</f>
        <v>14562</v>
      </c>
      <c r="W47" s="23">
        <f>J47</f>
        <v>-85301</v>
      </c>
      <c r="X47" s="23">
        <f>SUM(J47:K47)</f>
        <v>-174762</v>
      </c>
      <c r="Y47" s="23">
        <f>SUM(J47:L47)</f>
        <v>-193550</v>
      </c>
      <c r="Z47" s="23">
        <f>SUM(J47:M47)</f>
        <v>-214989</v>
      </c>
      <c r="AA47" s="23">
        <f>N47</f>
        <v>61365</v>
      </c>
      <c r="AB47" s="23">
        <f>SUM(N47:O47)</f>
        <v>161310</v>
      </c>
      <c r="AC47" s="23">
        <f>SUM(N47:P47)</f>
        <v>79780</v>
      </c>
      <c r="AD47" s="48"/>
    </row>
    <row r="48" spans="1:30" s="3" customFormat="1" ht="15" customHeight="1" thickTop="1" thickBot="1" x14ac:dyDescent="0.3">
      <c r="A48" s="2" t="s">
        <v>121</v>
      </c>
      <c r="B48" s="23">
        <v>-137712</v>
      </c>
      <c r="C48" s="23">
        <v>-28883</v>
      </c>
      <c r="D48" s="23">
        <v>-77900</v>
      </c>
      <c r="E48" s="23">
        <v>-298465</v>
      </c>
      <c r="F48" s="23">
        <v>-85427</v>
      </c>
      <c r="G48" s="23">
        <v>-208020</v>
      </c>
      <c r="H48" s="23">
        <v>-167719</v>
      </c>
      <c r="I48" s="23">
        <v>-138075</v>
      </c>
      <c r="J48" s="23">
        <v>-113903</v>
      </c>
      <c r="K48" s="23">
        <v>-77419</v>
      </c>
      <c r="L48" s="23">
        <v>-139154</v>
      </c>
      <c r="M48" s="23">
        <v>-94347</v>
      </c>
      <c r="N48" s="23">
        <v>-147648</v>
      </c>
      <c r="O48" s="23">
        <v>-164801</v>
      </c>
      <c r="P48" s="23">
        <v>-58827</v>
      </c>
      <c r="R48" s="23">
        <f>SUM(B48:E48)</f>
        <v>-542960</v>
      </c>
      <c r="S48" s="23">
        <f>F48</f>
        <v>-85427</v>
      </c>
      <c r="T48" s="23">
        <f>SUM(F48:G48)</f>
        <v>-293447</v>
      </c>
      <c r="U48" s="23">
        <f>SUM(F48:H48)</f>
        <v>-461166</v>
      </c>
      <c r="V48" s="23">
        <f>SUM(F48:I48)</f>
        <v>-599241</v>
      </c>
      <c r="W48" s="23">
        <f>J48</f>
        <v>-113903</v>
      </c>
      <c r="X48" s="23">
        <f>SUM(J48:K48)</f>
        <v>-191322</v>
      </c>
      <c r="Y48" s="23">
        <f>SUM(J48:L48)</f>
        <v>-330476</v>
      </c>
      <c r="Z48" s="23">
        <f>SUM(J48:M48)</f>
        <v>-424823</v>
      </c>
      <c r="AA48" s="23">
        <f>N48</f>
        <v>-147648</v>
      </c>
      <c r="AB48" s="23">
        <f>SUM(N48:O48)</f>
        <v>-312449</v>
      </c>
      <c r="AC48" s="23">
        <f>SUM(N48:P48)</f>
        <v>-371276</v>
      </c>
      <c r="AD48" s="48"/>
    </row>
    <row r="49" spans="1:30" s="3" customFormat="1" ht="15" customHeight="1" thickTop="1" thickBot="1" x14ac:dyDescent="0.3">
      <c r="A49" s="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48"/>
    </row>
    <row r="50" spans="1:30" s="3" customFormat="1" ht="6" customHeight="1" thickTop="1" thickBot="1" x14ac:dyDescent="0.3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48"/>
    </row>
    <row r="51" spans="1:30" s="55" customFormat="1" ht="15" customHeight="1" thickTop="1" thickBot="1" x14ac:dyDescent="0.3">
      <c r="A51" s="1" t="s">
        <v>122</v>
      </c>
      <c r="B51" s="20">
        <f t="shared" ref="B51:P51" si="26">SUM(B42:B48)</f>
        <v>-30289</v>
      </c>
      <c r="C51" s="20">
        <f t="shared" si="26"/>
        <v>22875</v>
      </c>
      <c r="D51" s="20">
        <f t="shared" si="26"/>
        <v>-164528</v>
      </c>
      <c r="E51" s="20">
        <f t="shared" si="26"/>
        <v>12956</v>
      </c>
      <c r="F51" s="20">
        <f t="shared" si="26"/>
        <v>-119690</v>
      </c>
      <c r="G51" s="20">
        <f t="shared" si="26"/>
        <v>-117011</v>
      </c>
      <c r="H51" s="20">
        <f t="shared" si="26"/>
        <v>34496</v>
      </c>
      <c r="I51" s="20">
        <f t="shared" si="26"/>
        <v>136098</v>
      </c>
      <c r="J51" s="20">
        <f t="shared" si="26"/>
        <v>-71090</v>
      </c>
      <c r="K51" s="20">
        <f t="shared" si="26"/>
        <v>-6271</v>
      </c>
      <c r="L51" s="20">
        <f t="shared" si="26"/>
        <v>32080</v>
      </c>
      <c r="M51" s="20">
        <f t="shared" si="26"/>
        <v>80175</v>
      </c>
      <c r="N51" s="20">
        <f t="shared" si="26"/>
        <v>61663</v>
      </c>
      <c r="O51" s="20">
        <f t="shared" si="26"/>
        <v>136336</v>
      </c>
      <c r="P51" s="20">
        <f t="shared" si="26"/>
        <v>22035</v>
      </c>
      <c r="R51" s="20">
        <f>SUM(R42:R48)</f>
        <v>-158986</v>
      </c>
      <c r="S51" s="20">
        <f>SUM(S42:S48)</f>
        <v>-119690</v>
      </c>
      <c r="T51" s="20">
        <f t="shared" ref="T51:Y51" si="27">SUM(T42:T48)</f>
        <v>-236701</v>
      </c>
      <c r="U51" s="20">
        <f t="shared" si="27"/>
        <v>-202205</v>
      </c>
      <c r="V51" s="20">
        <f t="shared" si="27"/>
        <v>-66107</v>
      </c>
      <c r="W51" s="20">
        <f t="shared" si="27"/>
        <v>-71090</v>
      </c>
      <c r="X51" s="20">
        <f t="shared" si="27"/>
        <v>-77361</v>
      </c>
      <c r="Y51" s="20">
        <f t="shared" si="27"/>
        <v>-45281</v>
      </c>
      <c r="Z51" s="20">
        <f>SUM(Z42:Z48)</f>
        <v>34894</v>
      </c>
      <c r="AA51" s="20">
        <f>SUM(AA42:AA48)</f>
        <v>61663</v>
      </c>
      <c r="AB51" s="20">
        <f>SUM(AB42:AB48)</f>
        <v>197999</v>
      </c>
      <c r="AC51" s="20">
        <f>SUM(AC42:AC48)</f>
        <v>220034</v>
      </c>
      <c r="AD51" s="48"/>
    </row>
    <row r="52" spans="1:30" s="3" customFormat="1" ht="12.5" thickTop="1" thickBot="1" x14ac:dyDescent="0.3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48"/>
    </row>
    <row r="53" spans="1:30" s="55" customFormat="1" ht="15" customHeight="1" thickTop="1" thickBot="1" x14ac:dyDescent="0.3">
      <c r="A53" s="1" t="s">
        <v>123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48"/>
    </row>
    <row r="54" spans="1:30" s="3" customFormat="1" ht="15" customHeight="1" thickTop="1" thickBot="1" x14ac:dyDescent="0.3">
      <c r="A54" s="2" t="s">
        <v>124</v>
      </c>
      <c r="B54" s="23">
        <v>-2000</v>
      </c>
      <c r="C54" s="23">
        <v>-1826</v>
      </c>
      <c r="D54" s="23">
        <v>-3867</v>
      </c>
      <c r="E54" s="23">
        <v>-2326</v>
      </c>
      <c r="F54" s="23">
        <v>-2957</v>
      </c>
      <c r="G54" s="23">
        <v>-3033</v>
      </c>
      <c r="H54" s="23">
        <v>-4153</v>
      </c>
      <c r="I54" s="23">
        <v>-4982</v>
      </c>
      <c r="J54" s="23">
        <v>-2091</v>
      </c>
      <c r="K54" s="23">
        <v>-1757</v>
      </c>
      <c r="L54" s="23">
        <v>-1636</v>
      </c>
      <c r="M54" s="23">
        <v>-1613</v>
      </c>
      <c r="N54" s="23">
        <v>-1566</v>
      </c>
      <c r="O54" s="23">
        <v>-1686</v>
      </c>
      <c r="P54" s="23">
        <v>-1555</v>
      </c>
      <c r="R54" s="23">
        <f t="shared" ref="R54:R60" si="28">SUM(B54:E54)</f>
        <v>-10019</v>
      </c>
      <c r="S54" s="23">
        <f t="shared" ref="S54:S60" si="29">F54</f>
        <v>-2957</v>
      </c>
      <c r="T54" s="23">
        <f t="shared" ref="T54:T60" si="30">SUM(F54:G54)</f>
        <v>-5990</v>
      </c>
      <c r="U54" s="23">
        <f t="shared" ref="U54:U60" si="31">SUM(F54:H54)</f>
        <v>-10143</v>
      </c>
      <c r="V54" s="23">
        <f t="shared" ref="V54:V60" si="32">SUM(F54:I54)</f>
        <v>-15125</v>
      </c>
      <c r="W54" s="23">
        <f t="shared" ref="W54:W60" si="33">J54</f>
        <v>-2091</v>
      </c>
      <c r="X54" s="23">
        <f t="shared" ref="X54:X60" si="34">SUM(J54:K54)</f>
        <v>-3848</v>
      </c>
      <c r="Y54" s="23">
        <f t="shared" ref="Y54:Y60" si="35">SUM(J54:L54)</f>
        <v>-5484</v>
      </c>
      <c r="Z54" s="23">
        <f t="shared" ref="Z54:Z60" si="36">SUM(J54:M54)</f>
        <v>-7097</v>
      </c>
      <c r="AA54" s="23">
        <f t="shared" ref="AA54:AA60" si="37">N54</f>
        <v>-1566</v>
      </c>
      <c r="AB54" s="23">
        <f t="shared" ref="AB54:AB60" si="38">SUM(N54:O54)</f>
        <v>-3252</v>
      </c>
      <c r="AC54" s="23">
        <f t="shared" ref="AC54:AC60" si="39">SUM(N54:P54)</f>
        <v>-4807</v>
      </c>
      <c r="AD54" s="48"/>
    </row>
    <row r="55" spans="1:30" s="3" customFormat="1" ht="15" customHeight="1" thickTop="1" thickBot="1" x14ac:dyDescent="0.3">
      <c r="A55" s="2" t="s">
        <v>125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-10311</v>
      </c>
      <c r="K55" s="23">
        <v>10311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R55" s="23">
        <f t="shared" si="28"/>
        <v>0</v>
      </c>
      <c r="S55" s="23">
        <f t="shared" si="29"/>
        <v>0</v>
      </c>
      <c r="T55" s="23">
        <f t="shared" si="30"/>
        <v>0</v>
      </c>
      <c r="U55" s="23">
        <f t="shared" si="31"/>
        <v>0</v>
      </c>
      <c r="V55" s="23">
        <f t="shared" si="32"/>
        <v>0</v>
      </c>
      <c r="W55" s="23">
        <f t="shared" si="33"/>
        <v>-10311</v>
      </c>
      <c r="X55" s="23">
        <f t="shared" si="34"/>
        <v>0</v>
      </c>
      <c r="Y55" s="23">
        <f t="shared" si="35"/>
        <v>0</v>
      </c>
      <c r="Z55" s="23">
        <f t="shared" si="36"/>
        <v>0</v>
      </c>
      <c r="AA55" s="23">
        <f t="shared" si="37"/>
        <v>0</v>
      </c>
      <c r="AB55" s="23">
        <f t="shared" si="38"/>
        <v>0</v>
      </c>
      <c r="AC55" s="23">
        <f t="shared" si="39"/>
        <v>0</v>
      </c>
      <c r="AD55" s="48"/>
    </row>
    <row r="56" spans="1:30" s="3" customFormat="1" ht="15" customHeight="1" thickTop="1" thickBot="1" x14ac:dyDescent="0.3">
      <c r="A56" s="2" t="s">
        <v>126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R56" s="23">
        <f t="shared" si="28"/>
        <v>0</v>
      </c>
      <c r="S56" s="23">
        <f t="shared" si="29"/>
        <v>0</v>
      </c>
      <c r="T56" s="23">
        <f t="shared" si="30"/>
        <v>0</v>
      </c>
      <c r="U56" s="23">
        <f t="shared" si="31"/>
        <v>0</v>
      </c>
      <c r="V56" s="23">
        <f t="shared" si="32"/>
        <v>0</v>
      </c>
      <c r="W56" s="23">
        <f t="shared" si="33"/>
        <v>0</v>
      </c>
      <c r="X56" s="23">
        <f t="shared" si="34"/>
        <v>0</v>
      </c>
      <c r="Y56" s="23">
        <f t="shared" si="35"/>
        <v>0</v>
      </c>
      <c r="Z56" s="23">
        <f t="shared" si="36"/>
        <v>0</v>
      </c>
      <c r="AA56" s="23">
        <f t="shared" si="37"/>
        <v>0</v>
      </c>
      <c r="AB56" s="23">
        <f t="shared" si="38"/>
        <v>0</v>
      </c>
      <c r="AC56" s="23">
        <f t="shared" si="39"/>
        <v>0</v>
      </c>
      <c r="AD56" s="48"/>
    </row>
    <row r="57" spans="1:30" s="3" customFormat="1" ht="15" customHeight="1" thickTop="1" thickBot="1" x14ac:dyDescent="0.3">
      <c r="A57" s="2" t="s">
        <v>128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-144597</v>
      </c>
      <c r="H57" s="23">
        <v>31226</v>
      </c>
      <c r="I57" s="23">
        <v>-7448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R57" s="23">
        <f t="shared" si="28"/>
        <v>0</v>
      </c>
      <c r="S57" s="23">
        <f t="shared" si="29"/>
        <v>0</v>
      </c>
      <c r="T57" s="23">
        <f t="shared" si="30"/>
        <v>-144597</v>
      </c>
      <c r="U57" s="23">
        <f t="shared" si="31"/>
        <v>-113371</v>
      </c>
      <c r="V57" s="23">
        <f t="shared" si="32"/>
        <v>-120819</v>
      </c>
      <c r="W57" s="23">
        <f t="shared" si="33"/>
        <v>0</v>
      </c>
      <c r="X57" s="23">
        <f t="shared" si="34"/>
        <v>0</v>
      </c>
      <c r="Y57" s="23">
        <f t="shared" si="35"/>
        <v>0</v>
      </c>
      <c r="Z57" s="23">
        <f t="shared" si="36"/>
        <v>0</v>
      </c>
      <c r="AA57" s="23">
        <f t="shared" si="37"/>
        <v>0</v>
      </c>
      <c r="AB57" s="23">
        <f t="shared" si="38"/>
        <v>0</v>
      </c>
      <c r="AC57" s="23">
        <f t="shared" si="39"/>
        <v>0</v>
      </c>
      <c r="AD57" s="48"/>
    </row>
    <row r="58" spans="1:30" s="3" customFormat="1" ht="15" customHeight="1" thickTop="1" thickBot="1" x14ac:dyDescent="0.3">
      <c r="A58" s="2" t="s">
        <v>127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98" t="s">
        <v>237</v>
      </c>
      <c r="R58" s="23">
        <f t="shared" si="28"/>
        <v>0</v>
      </c>
      <c r="S58" s="23">
        <f t="shared" si="29"/>
        <v>0</v>
      </c>
      <c r="T58" s="23">
        <f t="shared" si="30"/>
        <v>0</v>
      </c>
      <c r="U58" s="23">
        <f t="shared" si="31"/>
        <v>0</v>
      </c>
      <c r="V58" s="23">
        <f t="shared" si="32"/>
        <v>0</v>
      </c>
      <c r="W58" s="23">
        <f t="shared" si="33"/>
        <v>0</v>
      </c>
      <c r="X58" s="23">
        <f t="shared" si="34"/>
        <v>0</v>
      </c>
      <c r="Y58" s="23">
        <f t="shared" si="35"/>
        <v>0</v>
      </c>
      <c r="Z58" s="23">
        <f t="shared" si="36"/>
        <v>0</v>
      </c>
      <c r="AA58" s="23">
        <f t="shared" si="37"/>
        <v>0</v>
      </c>
      <c r="AB58" s="23">
        <f t="shared" si="38"/>
        <v>0</v>
      </c>
      <c r="AC58" s="23">
        <f t="shared" si="39"/>
        <v>0</v>
      </c>
      <c r="AD58" s="48"/>
    </row>
    <row r="59" spans="1:30" s="3" customFormat="1" ht="15" customHeight="1" thickTop="1" thickBot="1" x14ac:dyDescent="0.3">
      <c r="A59" s="2" t="s">
        <v>129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98" t="s">
        <v>237</v>
      </c>
      <c r="R59" s="23">
        <f t="shared" si="28"/>
        <v>0</v>
      </c>
      <c r="S59" s="23">
        <f t="shared" si="29"/>
        <v>0</v>
      </c>
      <c r="T59" s="23">
        <f t="shared" si="30"/>
        <v>0</v>
      </c>
      <c r="U59" s="23">
        <f t="shared" si="31"/>
        <v>0</v>
      </c>
      <c r="V59" s="23">
        <f t="shared" si="32"/>
        <v>0</v>
      </c>
      <c r="W59" s="23">
        <f t="shared" si="33"/>
        <v>0</v>
      </c>
      <c r="X59" s="23">
        <f t="shared" si="34"/>
        <v>0</v>
      </c>
      <c r="Y59" s="23">
        <f t="shared" si="35"/>
        <v>0</v>
      </c>
      <c r="Z59" s="23">
        <f t="shared" si="36"/>
        <v>0</v>
      </c>
      <c r="AA59" s="23">
        <f t="shared" si="37"/>
        <v>0</v>
      </c>
      <c r="AB59" s="23">
        <f t="shared" si="38"/>
        <v>0</v>
      </c>
      <c r="AC59" s="23">
        <f t="shared" si="39"/>
        <v>0</v>
      </c>
      <c r="AD59" s="48"/>
    </row>
    <row r="60" spans="1:30" s="3" customFormat="1" ht="15" customHeight="1" thickTop="1" thickBot="1" x14ac:dyDescent="0.3">
      <c r="A60" s="2" t="s">
        <v>213</v>
      </c>
      <c r="B60" s="23"/>
      <c r="C60" s="23"/>
      <c r="D60" s="23"/>
      <c r="E60" s="23"/>
      <c r="F60" s="23"/>
      <c r="G60" s="23"/>
      <c r="H60" s="23"/>
      <c r="I60" s="23"/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98" t="s">
        <v>237</v>
      </c>
      <c r="R60" s="23">
        <f t="shared" si="28"/>
        <v>0</v>
      </c>
      <c r="S60" s="23">
        <f t="shared" si="29"/>
        <v>0</v>
      </c>
      <c r="T60" s="23">
        <f t="shared" si="30"/>
        <v>0</v>
      </c>
      <c r="U60" s="23">
        <f t="shared" si="31"/>
        <v>0</v>
      </c>
      <c r="V60" s="23">
        <f t="shared" si="32"/>
        <v>0</v>
      </c>
      <c r="W60" s="23">
        <f t="shared" si="33"/>
        <v>0</v>
      </c>
      <c r="X60" s="23">
        <f t="shared" si="34"/>
        <v>0</v>
      </c>
      <c r="Y60" s="23">
        <f t="shared" si="35"/>
        <v>0</v>
      </c>
      <c r="Z60" s="23">
        <f t="shared" si="36"/>
        <v>0</v>
      </c>
      <c r="AA60" s="23">
        <f t="shared" si="37"/>
        <v>0</v>
      </c>
      <c r="AB60" s="23">
        <f t="shared" si="38"/>
        <v>0</v>
      </c>
      <c r="AC60" s="23">
        <f t="shared" si="39"/>
        <v>0</v>
      </c>
      <c r="AD60" s="48"/>
    </row>
    <row r="61" spans="1:30" s="3" customFormat="1" ht="6" customHeight="1" thickTop="1" thickBot="1" x14ac:dyDescent="0.3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48"/>
    </row>
    <row r="62" spans="1:30" s="55" customFormat="1" ht="15" customHeight="1" thickTop="1" thickBot="1" x14ac:dyDescent="0.3">
      <c r="A62" s="1" t="s">
        <v>130</v>
      </c>
      <c r="B62" s="20">
        <f t="shared" ref="B62:G62" si="40">SUM(B54:B59)</f>
        <v>-2000</v>
      </c>
      <c r="C62" s="20">
        <f t="shared" si="40"/>
        <v>-1826</v>
      </c>
      <c r="D62" s="20">
        <f t="shared" si="40"/>
        <v>-3867</v>
      </c>
      <c r="E62" s="20">
        <f t="shared" si="40"/>
        <v>-2326</v>
      </c>
      <c r="F62" s="20">
        <f t="shared" si="40"/>
        <v>-2957</v>
      </c>
      <c r="G62" s="20">
        <f t="shared" si="40"/>
        <v>-147630</v>
      </c>
      <c r="H62" s="20">
        <f t="shared" ref="H62:P62" si="41">SUM(H54:H59)</f>
        <v>27073</v>
      </c>
      <c r="I62" s="20">
        <f t="shared" si="41"/>
        <v>-12430</v>
      </c>
      <c r="J62" s="20">
        <f>SUM(J54:J59)</f>
        <v>-12402</v>
      </c>
      <c r="K62" s="20">
        <f t="shared" si="41"/>
        <v>8554</v>
      </c>
      <c r="L62" s="20">
        <f t="shared" si="41"/>
        <v>-1636</v>
      </c>
      <c r="M62" s="20">
        <f t="shared" si="41"/>
        <v>-1613</v>
      </c>
      <c r="N62" s="20">
        <f t="shared" si="41"/>
        <v>-1566</v>
      </c>
      <c r="O62" s="20">
        <f>SUM(O54:O59)</f>
        <v>-1686</v>
      </c>
      <c r="P62" s="20">
        <f t="shared" si="41"/>
        <v>-1555</v>
      </c>
      <c r="R62" s="20">
        <f t="shared" ref="R62:Y62" si="42">SUM(R54:R57)</f>
        <v>-10019</v>
      </c>
      <c r="S62" s="20">
        <f t="shared" si="42"/>
        <v>-2957</v>
      </c>
      <c r="T62" s="20">
        <f t="shared" si="42"/>
        <v>-150587</v>
      </c>
      <c r="U62" s="20">
        <f t="shared" si="42"/>
        <v>-123514</v>
      </c>
      <c r="V62" s="20">
        <f t="shared" si="42"/>
        <v>-135944</v>
      </c>
      <c r="W62" s="20">
        <f>SUM(W54:W57)</f>
        <v>-12402</v>
      </c>
      <c r="X62" s="20">
        <f t="shared" si="42"/>
        <v>-3848</v>
      </c>
      <c r="Y62" s="20">
        <f t="shared" si="42"/>
        <v>-5484</v>
      </c>
      <c r="Z62" s="20">
        <f>SUM(Z54:Z57)</f>
        <v>-7097</v>
      </c>
      <c r="AA62" s="20">
        <f>SUM(AA54:AA57)</f>
        <v>-1566</v>
      </c>
      <c r="AB62" s="20">
        <f>SUM(AB54:AB57)</f>
        <v>-3252</v>
      </c>
      <c r="AC62" s="20">
        <f>SUM(AC54:AC57)</f>
        <v>-4807</v>
      </c>
      <c r="AD62" s="48"/>
    </row>
    <row r="63" spans="1:30" s="3" customFormat="1" ht="12.5" thickTop="1" thickBot="1" x14ac:dyDescent="0.3">
      <c r="A63" s="29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48"/>
    </row>
    <row r="64" spans="1:30" s="55" customFormat="1" ht="15" customHeight="1" thickTop="1" thickBot="1" x14ac:dyDescent="0.3">
      <c r="A64" s="1" t="s">
        <v>131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48"/>
    </row>
    <row r="65" spans="1:30" s="3" customFormat="1" ht="15" customHeight="1" thickTop="1" thickBot="1" x14ac:dyDescent="0.3">
      <c r="A65" s="2" t="s">
        <v>132</v>
      </c>
      <c r="B65" s="23">
        <v>0</v>
      </c>
      <c r="C65" s="23">
        <v>160000</v>
      </c>
      <c r="D65" s="23">
        <v>0</v>
      </c>
      <c r="E65" s="23">
        <v>0</v>
      </c>
      <c r="F65" s="23">
        <v>280464</v>
      </c>
      <c r="G65" s="23">
        <v>99062</v>
      </c>
      <c r="H65" s="23">
        <v>450000</v>
      </c>
      <c r="I65" s="23">
        <v>175</v>
      </c>
      <c r="J65" s="23">
        <v>20104</v>
      </c>
      <c r="K65" s="23">
        <v>31255</v>
      </c>
      <c r="L65" s="23">
        <v>49359</v>
      </c>
      <c r="M65" s="23">
        <v>100273</v>
      </c>
      <c r="N65" s="23">
        <v>16522</v>
      </c>
      <c r="O65" s="23">
        <v>0</v>
      </c>
      <c r="P65" s="23">
        <v>0</v>
      </c>
      <c r="R65" s="23">
        <f t="shared" ref="R65:R70" si="43">SUM(B65:E65)</f>
        <v>160000</v>
      </c>
      <c r="S65" s="23">
        <f t="shared" ref="S65:S70" si="44">F65</f>
        <v>280464</v>
      </c>
      <c r="T65" s="23">
        <f t="shared" ref="T65:T70" si="45">SUM(F65:G65)</f>
        <v>379526</v>
      </c>
      <c r="U65" s="23">
        <f t="shared" ref="U65:U70" si="46">SUM(F65:H65)</f>
        <v>829526</v>
      </c>
      <c r="V65" s="23">
        <f t="shared" ref="V65:V70" si="47">SUM(F65:I65)</f>
        <v>829701</v>
      </c>
      <c r="W65" s="23">
        <f t="shared" ref="W65:W70" si="48">J65</f>
        <v>20104</v>
      </c>
      <c r="X65" s="23">
        <f t="shared" ref="X65:X71" si="49">SUM(J65:K65)</f>
        <v>51359</v>
      </c>
      <c r="Y65" s="23">
        <f t="shared" ref="Y65:Y71" si="50">SUM(J65:L65)</f>
        <v>100718</v>
      </c>
      <c r="Z65" s="23">
        <f t="shared" ref="Z65:Z71" si="51">SUM(J65:M65)</f>
        <v>200991</v>
      </c>
      <c r="AA65" s="23">
        <f t="shared" ref="AA65:AA71" si="52">N65</f>
        <v>16522</v>
      </c>
      <c r="AB65" s="23">
        <f t="shared" ref="AB65:AB71" si="53">SUM(N65:O65)</f>
        <v>16522</v>
      </c>
      <c r="AC65" s="23">
        <f t="shared" ref="AC65:AC71" si="54">SUM(N65:P65)</f>
        <v>16522</v>
      </c>
      <c r="AD65" s="48"/>
    </row>
    <row r="66" spans="1:30" s="3" customFormat="1" ht="15" customHeight="1" thickTop="1" thickBot="1" x14ac:dyDescent="0.3">
      <c r="A66" s="2" t="s">
        <v>133</v>
      </c>
      <c r="B66" s="23">
        <v>0</v>
      </c>
      <c r="C66" s="23">
        <v>0</v>
      </c>
      <c r="D66" s="23">
        <v>-10924</v>
      </c>
      <c r="E66" s="23">
        <v>0</v>
      </c>
      <c r="F66" s="23">
        <v>0</v>
      </c>
      <c r="G66" s="23">
        <v>0</v>
      </c>
      <c r="H66" s="23">
        <v>-65861</v>
      </c>
      <c r="I66" s="23">
        <v>5000</v>
      </c>
      <c r="J66" s="23">
        <v>-91600</v>
      </c>
      <c r="K66" s="23">
        <v>-6400</v>
      </c>
      <c r="L66" s="23">
        <v>-1500</v>
      </c>
      <c r="M66" s="23">
        <v>0</v>
      </c>
      <c r="N66" s="23">
        <v>-16000</v>
      </c>
      <c r="O66" s="23">
        <v>-15000</v>
      </c>
      <c r="P66" s="23">
        <v>-4500</v>
      </c>
      <c r="R66" s="23">
        <f t="shared" si="43"/>
        <v>-10924</v>
      </c>
      <c r="S66" s="23">
        <f t="shared" si="44"/>
        <v>0</v>
      </c>
      <c r="T66" s="23">
        <f t="shared" si="45"/>
        <v>0</v>
      </c>
      <c r="U66" s="23">
        <f t="shared" si="46"/>
        <v>-65861</v>
      </c>
      <c r="V66" s="23">
        <f t="shared" si="47"/>
        <v>-60861</v>
      </c>
      <c r="W66" s="23">
        <f t="shared" si="48"/>
        <v>-91600</v>
      </c>
      <c r="X66" s="23">
        <f t="shared" si="49"/>
        <v>-98000</v>
      </c>
      <c r="Y66" s="23">
        <f t="shared" si="50"/>
        <v>-99500</v>
      </c>
      <c r="Z66" s="23">
        <f t="shared" si="51"/>
        <v>-99500</v>
      </c>
      <c r="AA66" s="23">
        <f t="shared" si="52"/>
        <v>-16000</v>
      </c>
      <c r="AB66" s="23">
        <f t="shared" si="53"/>
        <v>-31000</v>
      </c>
      <c r="AC66" s="23">
        <f t="shared" si="54"/>
        <v>-35500</v>
      </c>
      <c r="AD66" s="48"/>
    </row>
    <row r="67" spans="1:30" s="3" customFormat="1" ht="15" customHeight="1" thickTop="1" thickBot="1" x14ac:dyDescent="0.3">
      <c r="A67" s="2" t="s">
        <v>221</v>
      </c>
      <c r="B67" s="23">
        <v>-23768</v>
      </c>
      <c r="C67" s="23">
        <v>53768</v>
      </c>
      <c r="D67" s="23">
        <v>0</v>
      </c>
      <c r="E67" s="23">
        <v>0</v>
      </c>
      <c r="F67" s="23">
        <v>-12324</v>
      </c>
      <c r="G67" s="23">
        <v>112324</v>
      </c>
      <c r="H67" s="23">
        <v>0</v>
      </c>
      <c r="I67" s="23">
        <v>-100000</v>
      </c>
      <c r="J67" s="23">
        <v>-7482</v>
      </c>
      <c r="K67" s="23">
        <v>-22150</v>
      </c>
      <c r="L67" s="23">
        <v>-67614</v>
      </c>
      <c r="M67" s="23">
        <v>-167426</v>
      </c>
      <c r="N67" s="23">
        <v>-50894</v>
      </c>
      <c r="O67" s="23">
        <v>-87972</v>
      </c>
      <c r="P67" s="23">
        <v>-21564</v>
      </c>
      <c r="R67" s="23">
        <f t="shared" si="43"/>
        <v>30000</v>
      </c>
      <c r="S67" s="23">
        <f t="shared" si="44"/>
        <v>-12324</v>
      </c>
      <c r="T67" s="23">
        <f t="shared" si="45"/>
        <v>100000</v>
      </c>
      <c r="U67" s="23">
        <f t="shared" si="46"/>
        <v>100000</v>
      </c>
      <c r="V67" s="23">
        <f t="shared" si="47"/>
        <v>0</v>
      </c>
      <c r="W67" s="23">
        <f t="shared" si="48"/>
        <v>-7482</v>
      </c>
      <c r="X67" s="23">
        <f t="shared" si="49"/>
        <v>-29632</v>
      </c>
      <c r="Y67" s="23">
        <f t="shared" si="50"/>
        <v>-97246</v>
      </c>
      <c r="Z67" s="23">
        <f t="shared" si="51"/>
        <v>-264672</v>
      </c>
      <c r="AA67" s="23">
        <f t="shared" si="52"/>
        <v>-50894</v>
      </c>
      <c r="AB67" s="23">
        <f t="shared" si="53"/>
        <v>-138866</v>
      </c>
      <c r="AC67" s="23">
        <f t="shared" si="54"/>
        <v>-160430</v>
      </c>
      <c r="AD67" s="48"/>
    </row>
    <row r="68" spans="1:30" s="3" customFormat="1" ht="15" customHeight="1" thickTop="1" thickBot="1" x14ac:dyDescent="0.3">
      <c r="A68" s="2" t="s">
        <v>181</v>
      </c>
      <c r="B68" s="23"/>
      <c r="C68" s="23">
        <v>-706</v>
      </c>
      <c r="D68" s="23">
        <v>-360</v>
      </c>
      <c r="E68" s="23">
        <v>1066</v>
      </c>
      <c r="F68" s="23"/>
      <c r="G68" s="23">
        <v>-630</v>
      </c>
      <c r="H68" s="23">
        <v>-1015</v>
      </c>
      <c r="I68" s="23">
        <v>253</v>
      </c>
      <c r="J68" s="23">
        <v>-420</v>
      </c>
      <c r="K68" s="23">
        <v>-442</v>
      </c>
      <c r="L68" s="23">
        <v>-547</v>
      </c>
      <c r="M68" s="23">
        <v>-488</v>
      </c>
      <c r="N68" s="23">
        <v>-769</v>
      </c>
      <c r="O68" s="23">
        <v>-562</v>
      </c>
      <c r="P68" s="23">
        <v>-482</v>
      </c>
      <c r="R68" s="23">
        <f t="shared" si="43"/>
        <v>0</v>
      </c>
      <c r="S68" s="23">
        <f t="shared" si="44"/>
        <v>0</v>
      </c>
      <c r="T68" s="23">
        <f t="shared" si="45"/>
        <v>-630</v>
      </c>
      <c r="U68" s="23">
        <f t="shared" si="46"/>
        <v>-1645</v>
      </c>
      <c r="V68" s="23">
        <f t="shared" si="47"/>
        <v>-1392</v>
      </c>
      <c r="W68" s="23">
        <f t="shared" si="48"/>
        <v>-420</v>
      </c>
      <c r="X68" s="23">
        <f t="shared" si="49"/>
        <v>-862</v>
      </c>
      <c r="Y68" s="23">
        <f t="shared" si="50"/>
        <v>-1409</v>
      </c>
      <c r="Z68" s="23">
        <f t="shared" si="51"/>
        <v>-1897</v>
      </c>
      <c r="AA68" s="23">
        <f t="shared" si="52"/>
        <v>-769</v>
      </c>
      <c r="AB68" s="23">
        <f t="shared" si="53"/>
        <v>-1331</v>
      </c>
      <c r="AC68" s="23">
        <f t="shared" si="54"/>
        <v>-1813</v>
      </c>
      <c r="AD68" s="48"/>
    </row>
    <row r="69" spans="1:30" s="3" customFormat="1" ht="15" customHeight="1" thickTop="1" thickBot="1" x14ac:dyDescent="0.3">
      <c r="A69" s="2" t="s">
        <v>134</v>
      </c>
      <c r="B69" s="23">
        <v>0</v>
      </c>
      <c r="C69" s="23">
        <v>-46837</v>
      </c>
      <c r="D69" s="23">
        <v>-9420</v>
      </c>
      <c r="E69" s="23">
        <v>-10849</v>
      </c>
      <c r="F69" s="23">
        <v>70000</v>
      </c>
      <c r="G69" s="23">
        <v>-120973</v>
      </c>
      <c r="H69" s="23">
        <v>-327842</v>
      </c>
      <c r="I69" s="23">
        <v>-7386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R69" s="23">
        <f t="shared" si="43"/>
        <v>-67106</v>
      </c>
      <c r="S69" s="23">
        <f t="shared" si="44"/>
        <v>70000</v>
      </c>
      <c r="T69" s="23">
        <f t="shared" si="45"/>
        <v>-50973</v>
      </c>
      <c r="U69" s="23">
        <f t="shared" si="46"/>
        <v>-378815</v>
      </c>
      <c r="V69" s="23">
        <f t="shared" si="47"/>
        <v>-386201</v>
      </c>
      <c r="W69" s="23">
        <f t="shared" si="48"/>
        <v>0</v>
      </c>
      <c r="X69" s="23">
        <f t="shared" si="49"/>
        <v>0</v>
      </c>
      <c r="Y69" s="23">
        <f t="shared" si="50"/>
        <v>0</v>
      </c>
      <c r="Z69" s="23">
        <f t="shared" si="51"/>
        <v>0</v>
      </c>
      <c r="AA69" s="23">
        <f t="shared" si="52"/>
        <v>0</v>
      </c>
      <c r="AB69" s="23">
        <f t="shared" si="53"/>
        <v>0</v>
      </c>
      <c r="AC69" s="23">
        <f t="shared" si="54"/>
        <v>0</v>
      </c>
      <c r="AD69" s="48"/>
    </row>
    <row r="70" spans="1:30" s="3" customFormat="1" ht="15" customHeight="1" thickTop="1" thickBot="1" x14ac:dyDescent="0.3">
      <c r="A70" s="2" t="s">
        <v>214</v>
      </c>
      <c r="B70" s="23"/>
      <c r="C70" s="23"/>
      <c r="D70" s="23"/>
      <c r="E70" s="23"/>
      <c r="F70" s="23"/>
      <c r="G70" s="23"/>
      <c r="H70" s="23"/>
      <c r="I70" s="23"/>
      <c r="J70" s="23">
        <v>-5444</v>
      </c>
      <c r="K70" s="23">
        <v>5444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R70" s="23">
        <f t="shared" si="43"/>
        <v>0</v>
      </c>
      <c r="S70" s="23">
        <f t="shared" si="44"/>
        <v>0</v>
      </c>
      <c r="T70" s="23">
        <f t="shared" si="45"/>
        <v>0</v>
      </c>
      <c r="U70" s="23">
        <f t="shared" si="46"/>
        <v>0</v>
      </c>
      <c r="V70" s="23">
        <f t="shared" si="47"/>
        <v>0</v>
      </c>
      <c r="W70" s="23">
        <f t="shared" si="48"/>
        <v>-5444</v>
      </c>
      <c r="X70" s="23">
        <f t="shared" si="49"/>
        <v>0</v>
      </c>
      <c r="Y70" s="23">
        <f t="shared" si="50"/>
        <v>0</v>
      </c>
      <c r="Z70" s="23">
        <f t="shared" si="51"/>
        <v>0</v>
      </c>
      <c r="AA70" s="23">
        <f t="shared" si="52"/>
        <v>0</v>
      </c>
      <c r="AB70" s="23">
        <f t="shared" si="53"/>
        <v>0</v>
      </c>
      <c r="AC70" s="23">
        <f t="shared" si="54"/>
        <v>0</v>
      </c>
      <c r="AD70" s="48"/>
    </row>
    <row r="71" spans="1:30" s="3" customFormat="1" ht="15" customHeight="1" thickTop="1" thickBot="1" x14ac:dyDescent="0.3">
      <c r="A71" s="2" t="s">
        <v>216</v>
      </c>
      <c r="B71" s="23"/>
      <c r="C71" s="23"/>
      <c r="D71" s="23"/>
      <c r="E71" s="23"/>
      <c r="F71" s="23"/>
      <c r="G71" s="23"/>
      <c r="H71" s="23"/>
      <c r="I71" s="23"/>
      <c r="J71" s="23"/>
      <c r="K71" s="23">
        <v>-20622</v>
      </c>
      <c r="L71" s="23">
        <v>-10311</v>
      </c>
      <c r="M71" s="23">
        <v>-10312</v>
      </c>
      <c r="N71" s="23">
        <v>-10311</v>
      </c>
      <c r="O71" s="23">
        <v>-10311</v>
      </c>
      <c r="P71" s="23">
        <v>-10311</v>
      </c>
      <c r="R71" s="23"/>
      <c r="S71" s="23"/>
      <c r="T71" s="23"/>
      <c r="U71" s="23"/>
      <c r="V71" s="23"/>
      <c r="W71" s="23"/>
      <c r="X71" s="23">
        <f t="shared" si="49"/>
        <v>-20622</v>
      </c>
      <c r="Y71" s="23">
        <f t="shared" si="50"/>
        <v>-30933</v>
      </c>
      <c r="Z71" s="23">
        <f t="shared" si="51"/>
        <v>-41245</v>
      </c>
      <c r="AA71" s="23">
        <f t="shared" si="52"/>
        <v>-10311</v>
      </c>
      <c r="AB71" s="23">
        <f t="shared" si="53"/>
        <v>-20622</v>
      </c>
      <c r="AC71" s="23">
        <f t="shared" si="54"/>
        <v>-30933</v>
      </c>
      <c r="AD71" s="48"/>
    </row>
    <row r="72" spans="1:30" s="3" customFormat="1" ht="6" customHeight="1" thickTop="1" thickBot="1" x14ac:dyDescent="0.3">
      <c r="A72" s="29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48"/>
    </row>
    <row r="73" spans="1:30" s="55" customFormat="1" ht="15" customHeight="1" thickTop="1" thickBot="1" x14ac:dyDescent="0.3">
      <c r="A73" s="1" t="s">
        <v>135</v>
      </c>
      <c r="B73" s="20">
        <f t="shared" ref="B73:I73" si="55">SUM(B65:B69)</f>
        <v>-23768</v>
      </c>
      <c r="C73" s="20">
        <f t="shared" si="55"/>
        <v>166225</v>
      </c>
      <c r="D73" s="20">
        <f t="shared" si="55"/>
        <v>-20704</v>
      </c>
      <c r="E73" s="20">
        <f t="shared" si="55"/>
        <v>-9783</v>
      </c>
      <c r="F73" s="20">
        <f t="shared" si="55"/>
        <v>338140</v>
      </c>
      <c r="G73" s="20">
        <f t="shared" si="55"/>
        <v>89783</v>
      </c>
      <c r="H73" s="20">
        <f t="shared" si="55"/>
        <v>55282</v>
      </c>
      <c r="I73" s="20">
        <f t="shared" si="55"/>
        <v>-101958</v>
      </c>
      <c r="J73" s="20">
        <f>SUM(J65:J70)</f>
        <v>-84842</v>
      </c>
      <c r="K73" s="20">
        <f>SUM(K65:K71)</f>
        <v>-12915</v>
      </c>
      <c r="L73" s="20">
        <f t="shared" ref="L73:P73" si="56">SUM(L65:L71)</f>
        <v>-30613</v>
      </c>
      <c r="M73" s="20">
        <f t="shared" si="56"/>
        <v>-77953</v>
      </c>
      <c r="N73" s="20">
        <f>SUM(N65:N71)</f>
        <v>-61452</v>
      </c>
      <c r="O73" s="20">
        <f t="shared" si="56"/>
        <v>-113845</v>
      </c>
      <c r="P73" s="20">
        <f t="shared" si="56"/>
        <v>-36857</v>
      </c>
      <c r="R73" s="20">
        <f t="shared" ref="R73:W73" si="57">SUM(R65:R70)</f>
        <v>111970</v>
      </c>
      <c r="S73" s="20">
        <f t="shared" si="57"/>
        <v>338140</v>
      </c>
      <c r="T73" s="20">
        <f t="shared" si="57"/>
        <v>427923</v>
      </c>
      <c r="U73" s="20">
        <f t="shared" si="57"/>
        <v>483205</v>
      </c>
      <c r="V73" s="20">
        <f t="shared" si="57"/>
        <v>381247</v>
      </c>
      <c r="W73" s="20">
        <f t="shared" si="57"/>
        <v>-84842</v>
      </c>
      <c r="X73" s="20">
        <f>SUM(X65:X71)</f>
        <v>-97757</v>
      </c>
      <c r="Y73" s="20">
        <f t="shared" ref="Y73:AC73" si="58">SUM(Y65:Y71)</f>
        <v>-128370</v>
      </c>
      <c r="Z73" s="20">
        <f t="shared" si="58"/>
        <v>-206323</v>
      </c>
      <c r="AA73" s="20">
        <f t="shared" si="58"/>
        <v>-61452</v>
      </c>
      <c r="AB73" s="20">
        <f t="shared" si="58"/>
        <v>-175297</v>
      </c>
      <c r="AC73" s="20">
        <f t="shared" si="58"/>
        <v>-212154</v>
      </c>
      <c r="AD73" s="48"/>
    </row>
    <row r="74" spans="1:30" s="3" customFormat="1" ht="15" customHeight="1" thickTop="1" thickBot="1" x14ac:dyDescent="0.3">
      <c r="A74" s="2" t="s">
        <v>136</v>
      </c>
      <c r="B74" s="23"/>
      <c r="C74" s="23"/>
      <c r="D74" s="23"/>
      <c r="E74" s="23"/>
      <c r="F74" s="23"/>
      <c r="G74" s="23"/>
      <c r="H74" s="23">
        <v>0</v>
      </c>
      <c r="I74" s="23"/>
      <c r="J74" s="23"/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R74" s="23"/>
      <c r="S74" s="23"/>
      <c r="T74" s="23"/>
      <c r="U74" s="23"/>
      <c r="V74" s="23"/>
      <c r="W74" s="23"/>
      <c r="X74" s="23"/>
      <c r="Y74" s="23"/>
      <c r="Z74" s="23"/>
      <c r="AA74" s="23">
        <f>N74</f>
        <v>0</v>
      </c>
      <c r="AB74" s="23">
        <f>SUM(N74:O74)</f>
        <v>0</v>
      </c>
      <c r="AC74" s="23">
        <f>SUM(N74:P74)</f>
        <v>0</v>
      </c>
      <c r="AD74" s="48"/>
    </row>
    <row r="75" spans="1:30" s="3" customFormat="1" ht="12.5" thickTop="1" thickBot="1" x14ac:dyDescent="0.3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48"/>
    </row>
    <row r="76" spans="1:30" s="55" customFormat="1" ht="15" customHeight="1" thickTop="1" thickBot="1" x14ac:dyDescent="0.3">
      <c r="A76" s="1" t="s">
        <v>137</v>
      </c>
      <c r="B76" s="20">
        <f>B51+B62+B73+B74</f>
        <v>-56057</v>
      </c>
      <c r="C76" s="20">
        <f>C51+C62+C73+C74</f>
        <v>187274</v>
      </c>
      <c r="D76" s="20">
        <f>D51+D62+D73+D74</f>
        <v>-189099</v>
      </c>
      <c r="E76" s="20">
        <f>E51+E62+E73+E74</f>
        <v>847</v>
      </c>
      <c r="F76" s="20">
        <f t="shared" ref="F76:P76" si="59">F51+F62+F73+F74</f>
        <v>215493</v>
      </c>
      <c r="G76" s="20">
        <f t="shared" si="59"/>
        <v>-174858</v>
      </c>
      <c r="H76" s="20">
        <f t="shared" si="59"/>
        <v>116851</v>
      </c>
      <c r="I76" s="20">
        <f>I51+I62+I73+I74</f>
        <v>21710</v>
      </c>
      <c r="J76" s="20">
        <f t="shared" si="59"/>
        <v>-168334</v>
      </c>
      <c r="K76" s="20">
        <f t="shared" si="59"/>
        <v>-10632</v>
      </c>
      <c r="L76" s="20">
        <f>L51+L62+L73+L74</f>
        <v>-169</v>
      </c>
      <c r="M76" s="20">
        <f t="shared" si="59"/>
        <v>609</v>
      </c>
      <c r="N76" s="20">
        <f t="shared" si="59"/>
        <v>-1355</v>
      </c>
      <c r="O76" s="20">
        <f t="shared" si="59"/>
        <v>20805</v>
      </c>
      <c r="P76" s="20">
        <f t="shared" si="59"/>
        <v>-16377</v>
      </c>
      <c r="R76" s="20">
        <f>R74+R73+R62+R51</f>
        <v>-57035</v>
      </c>
      <c r="S76" s="20">
        <f t="shared" ref="S76:Y76" si="60">S74+S73+S62+S51</f>
        <v>215493</v>
      </c>
      <c r="T76" s="20">
        <f t="shared" si="60"/>
        <v>40635</v>
      </c>
      <c r="U76" s="20">
        <f t="shared" si="60"/>
        <v>157486</v>
      </c>
      <c r="V76" s="20">
        <f t="shared" si="60"/>
        <v>179196</v>
      </c>
      <c r="W76" s="20">
        <f>W74+W73+W62+W51</f>
        <v>-168334</v>
      </c>
      <c r="X76" s="20">
        <f t="shared" si="60"/>
        <v>-178966</v>
      </c>
      <c r="Y76" s="20">
        <f t="shared" si="60"/>
        <v>-179135</v>
      </c>
      <c r="Z76" s="20">
        <f>Z74+Z73+Z62+Z51</f>
        <v>-178526</v>
      </c>
      <c r="AA76" s="20">
        <f>AA74+AA73+AA62+AA51</f>
        <v>-1355</v>
      </c>
      <c r="AB76" s="20">
        <f>AB74+AB73+AB62+AB51</f>
        <v>19450</v>
      </c>
      <c r="AC76" s="20">
        <f>AC74+AC73+AC62+AC51</f>
        <v>3073</v>
      </c>
      <c r="AD76" s="48"/>
    </row>
    <row r="77" spans="1:30" s="3" customFormat="1" ht="12.5" thickTop="1" thickBot="1" x14ac:dyDescent="0.3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48"/>
    </row>
    <row r="78" spans="1:30" s="55" customFormat="1" ht="15" customHeight="1" thickTop="1" thickBot="1" x14ac:dyDescent="0.3">
      <c r="A78" s="1" t="s">
        <v>138</v>
      </c>
      <c r="B78" s="20">
        <v>58569</v>
      </c>
      <c r="C78" s="20">
        <f t="shared" ref="C78:I78" si="61">B79</f>
        <v>2512</v>
      </c>
      <c r="D78" s="20">
        <f t="shared" si="61"/>
        <v>189786</v>
      </c>
      <c r="E78" s="20">
        <f t="shared" si="61"/>
        <v>687</v>
      </c>
      <c r="F78" s="20">
        <f>E79</f>
        <v>1534</v>
      </c>
      <c r="G78" s="20">
        <f t="shared" si="61"/>
        <v>217027</v>
      </c>
      <c r="H78" s="20">
        <f t="shared" si="61"/>
        <v>42169</v>
      </c>
      <c r="I78" s="20">
        <f t="shared" si="61"/>
        <v>159020</v>
      </c>
      <c r="J78" s="20">
        <f t="shared" ref="J78:P78" si="62">I79</f>
        <v>180730</v>
      </c>
      <c r="K78" s="20">
        <f t="shared" si="62"/>
        <v>12396</v>
      </c>
      <c r="L78" s="20">
        <f t="shared" si="62"/>
        <v>1764</v>
      </c>
      <c r="M78" s="20">
        <f t="shared" si="62"/>
        <v>1595</v>
      </c>
      <c r="N78" s="20">
        <f t="shared" si="62"/>
        <v>2204</v>
      </c>
      <c r="O78" s="20">
        <f t="shared" si="62"/>
        <v>849</v>
      </c>
      <c r="P78" s="20">
        <f t="shared" si="62"/>
        <v>21654</v>
      </c>
      <c r="R78" s="20">
        <f>B78</f>
        <v>58569</v>
      </c>
      <c r="S78" s="20">
        <f>R79</f>
        <v>1534</v>
      </c>
      <c r="T78" s="20">
        <f>S78</f>
        <v>1534</v>
      </c>
      <c r="U78" s="20">
        <f>S78</f>
        <v>1534</v>
      </c>
      <c r="V78" s="20">
        <f>S78</f>
        <v>1534</v>
      </c>
      <c r="W78" s="20">
        <f>V79</f>
        <v>180730</v>
      </c>
      <c r="X78" s="20">
        <f>W78</f>
        <v>180730</v>
      </c>
      <c r="Y78" s="20">
        <f>W78</f>
        <v>180730</v>
      </c>
      <c r="Z78" s="20">
        <f>W78</f>
        <v>180730</v>
      </c>
      <c r="AA78" s="20">
        <f>Z79</f>
        <v>2204</v>
      </c>
      <c r="AB78" s="20">
        <f>Z79</f>
        <v>2204</v>
      </c>
      <c r="AC78" s="20">
        <f>Z79</f>
        <v>2204</v>
      </c>
      <c r="AD78" s="48"/>
    </row>
    <row r="79" spans="1:30" s="55" customFormat="1" ht="15" customHeight="1" thickTop="1" thickBot="1" x14ac:dyDescent="0.3">
      <c r="A79" s="1" t="s">
        <v>139</v>
      </c>
      <c r="B79" s="20">
        <f t="shared" ref="B79:H79" si="63">B78+B76</f>
        <v>2512</v>
      </c>
      <c r="C79" s="20">
        <f t="shared" si="63"/>
        <v>189786</v>
      </c>
      <c r="D79" s="20">
        <f t="shared" si="63"/>
        <v>687</v>
      </c>
      <c r="E79" s="20">
        <f t="shared" si="63"/>
        <v>1534</v>
      </c>
      <c r="F79" s="20">
        <f t="shared" si="63"/>
        <v>217027</v>
      </c>
      <c r="G79" s="20">
        <f t="shared" si="63"/>
        <v>42169</v>
      </c>
      <c r="H79" s="20">
        <f t="shared" si="63"/>
        <v>159020</v>
      </c>
      <c r="I79" s="20">
        <f t="shared" ref="I79:N79" si="64">I78+I76</f>
        <v>180730</v>
      </c>
      <c r="J79" s="20">
        <f t="shared" si="64"/>
        <v>12396</v>
      </c>
      <c r="K79" s="20">
        <f t="shared" si="64"/>
        <v>1764</v>
      </c>
      <c r="L79" s="20">
        <f t="shared" si="64"/>
        <v>1595</v>
      </c>
      <c r="M79" s="20">
        <f t="shared" si="64"/>
        <v>2204</v>
      </c>
      <c r="N79" s="20">
        <f t="shared" si="64"/>
        <v>849</v>
      </c>
      <c r="O79" s="20">
        <f>O78+O76</f>
        <v>21654</v>
      </c>
      <c r="P79" s="20">
        <f>P78+P76</f>
        <v>5277</v>
      </c>
      <c r="R79" s="20">
        <f>R76+R78</f>
        <v>1534</v>
      </c>
      <c r="S79" s="20">
        <f>S76+S78</f>
        <v>217027</v>
      </c>
      <c r="T79" s="20">
        <f t="shared" ref="T79:Z79" si="65">T76+T78</f>
        <v>42169</v>
      </c>
      <c r="U79" s="20">
        <f t="shared" si="65"/>
        <v>159020</v>
      </c>
      <c r="V79" s="20">
        <f t="shared" si="65"/>
        <v>180730</v>
      </c>
      <c r="W79" s="20">
        <f>W76+W78</f>
        <v>12396</v>
      </c>
      <c r="X79" s="20">
        <f t="shared" si="65"/>
        <v>1764</v>
      </c>
      <c r="Y79" s="20">
        <f t="shared" si="65"/>
        <v>1595</v>
      </c>
      <c r="Z79" s="20">
        <f t="shared" si="65"/>
        <v>2204</v>
      </c>
      <c r="AA79" s="20">
        <f>AA76+AA78</f>
        <v>849</v>
      </c>
      <c r="AB79" s="20">
        <f>AB76+AB78</f>
        <v>21654</v>
      </c>
      <c r="AC79" s="20">
        <f>AC76+AC78</f>
        <v>5277</v>
      </c>
      <c r="AD79" s="48"/>
    </row>
    <row r="80" spans="1:30" customFormat="1" ht="15" thickTop="1" x14ac:dyDescent="0.35"/>
    <row r="81" spans="1:30" s="55" customFormat="1" ht="15" customHeight="1" thickBot="1" x14ac:dyDescent="0.3">
      <c r="A81" s="51" t="s">
        <v>140</v>
      </c>
      <c r="B81" s="53" t="str">
        <f t="shared" ref="B81:P81" si="66">B$7</f>
        <v>1T22</v>
      </c>
      <c r="C81" s="53" t="str">
        <f t="shared" si="66"/>
        <v>2T22</v>
      </c>
      <c r="D81" s="53" t="str">
        <f t="shared" si="66"/>
        <v>3T22</v>
      </c>
      <c r="E81" s="53" t="str">
        <f t="shared" si="66"/>
        <v>4T22</v>
      </c>
      <c r="F81" s="53" t="str">
        <f t="shared" si="66"/>
        <v>1T23</v>
      </c>
      <c r="G81" s="53" t="str">
        <f t="shared" si="66"/>
        <v>2T23</v>
      </c>
      <c r="H81" s="53" t="str">
        <f t="shared" si="66"/>
        <v>3T23</v>
      </c>
      <c r="I81" s="53" t="str">
        <f t="shared" si="66"/>
        <v>4T23</v>
      </c>
      <c r="J81" s="53" t="str">
        <f t="shared" si="66"/>
        <v>1T24</v>
      </c>
      <c r="K81" s="53" t="str">
        <f t="shared" si="66"/>
        <v>2T24</v>
      </c>
      <c r="L81" s="53" t="str">
        <f t="shared" si="66"/>
        <v>3T24</v>
      </c>
      <c r="M81" s="53" t="str">
        <f t="shared" si="66"/>
        <v>4T24</v>
      </c>
      <c r="N81" s="53" t="str">
        <f t="shared" si="66"/>
        <v>1T25</v>
      </c>
      <c r="O81" s="53" t="str">
        <f t="shared" si="66"/>
        <v>2T25</v>
      </c>
      <c r="P81" s="53" t="str">
        <f t="shared" si="66"/>
        <v>3T25</v>
      </c>
      <c r="Q81" s="18"/>
      <c r="R81" s="53">
        <f t="shared" ref="R81:AC81" si="67">R$7</f>
        <v>2022</v>
      </c>
      <c r="S81" s="53" t="str">
        <f t="shared" si="67"/>
        <v>1T23</v>
      </c>
      <c r="T81" s="53" t="str">
        <f t="shared" si="67"/>
        <v>6M23</v>
      </c>
      <c r="U81" s="53" t="str">
        <f t="shared" si="67"/>
        <v>9M23</v>
      </c>
      <c r="V81" s="53">
        <f t="shared" si="67"/>
        <v>2023</v>
      </c>
      <c r="W81" s="53" t="str">
        <f t="shared" si="67"/>
        <v>1T24</v>
      </c>
      <c r="X81" s="53" t="str">
        <f t="shared" si="67"/>
        <v>6M24</v>
      </c>
      <c r="Y81" s="53" t="str">
        <f t="shared" si="67"/>
        <v>9M24</v>
      </c>
      <c r="Z81" s="53">
        <f t="shared" si="67"/>
        <v>2024</v>
      </c>
      <c r="AA81" s="53" t="str">
        <f t="shared" si="67"/>
        <v>1T25</v>
      </c>
      <c r="AB81" s="53" t="str">
        <f t="shared" si="67"/>
        <v>6M25</v>
      </c>
      <c r="AC81" s="53" t="str">
        <f t="shared" si="67"/>
        <v>9M25</v>
      </c>
      <c r="AD81" s="48"/>
    </row>
    <row r="82" spans="1:30" s="3" customFormat="1" ht="15" customHeight="1" thickTop="1" thickBot="1" x14ac:dyDescent="0.3">
      <c r="A82" s="2" t="s">
        <v>141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3279</v>
      </c>
      <c r="K82" s="23">
        <v>12</v>
      </c>
      <c r="L82" s="57">
        <v>2194</v>
      </c>
      <c r="M82" s="23">
        <v>-1751</v>
      </c>
      <c r="N82" s="23">
        <v>210</v>
      </c>
      <c r="O82" s="23">
        <v>5446</v>
      </c>
      <c r="P82" s="23">
        <v>189</v>
      </c>
      <c r="Q82" s="55"/>
      <c r="R82" s="23"/>
      <c r="S82" s="23">
        <f>F82</f>
        <v>0</v>
      </c>
      <c r="T82" s="23">
        <f>SUM(F82:G82)</f>
        <v>0</v>
      </c>
      <c r="U82" s="23">
        <f>SUM(F82:H82)</f>
        <v>0</v>
      </c>
      <c r="V82" s="23">
        <f>SUM(F82:I82)</f>
        <v>0</v>
      </c>
      <c r="W82" s="23">
        <f>J82</f>
        <v>3279</v>
      </c>
      <c r="X82" s="23">
        <f>SUM(J82:K82)</f>
        <v>3291</v>
      </c>
      <c r="Y82" s="23">
        <f>SUM(J82:L82)</f>
        <v>5485</v>
      </c>
      <c r="Z82" s="23">
        <f>SUM(J82:M82)</f>
        <v>3734</v>
      </c>
      <c r="AA82" s="23">
        <f>N82</f>
        <v>210</v>
      </c>
      <c r="AB82" s="23">
        <f>SUM(N82:O82)</f>
        <v>5656</v>
      </c>
      <c r="AC82" s="23">
        <f>SUM(N82:P82)</f>
        <v>5845</v>
      </c>
      <c r="AD82" s="48"/>
    </row>
    <row r="83" spans="1:30" s="55" customFormat="1" ht="15" customHeight="1" thickTop="1" thickBot="1" x14ac:dyDescent="0.3">
      <c r="A83" s="2" t="s">
        <v>215</v>
      </c>
      <c r="B83" s="23"/>
      <c r="C83" s="23"/>
      <c r="D83" s="23"/>
      <c r="E83" s="23"/>
      <c r="F83" s="23"/>
      <c r="G83" s="23"/>
      <c r="H83" s="23"/>
      <c r="I83" s="23"/>
      <c r="J83" s="23">
        <f t="shared" ref="J83:P83" si="68">J82-J54-J48</f>
        <v>119273</v>
      </c>
      <c r="K83" s="23">
        <f t="shared" si="68"/>
        <v>79188</v>
      </c>
      <c r="L83" s="23">
        <f t="shared" si="68"/>
        <v>142984</v>
      </c>
      <c r="M83" s="23">
        <f t="shared" si="68"/>
        <v>94209</v>
      </c>
      <c r="N83" s="23">
        <f t="shared" si="68"/>
        <v>149424</v>
      </c>
      <c r="O83" s="23">
        <f t="shared" si="68"/>
        <v>171933</v>
      </c>
      <c r="P83" s="23">
        <f t="shared" si="68"/>
        <v>60571</v>
      </c>
      <c r="R83" s="23"/>
      <c r="S83" s="23"/>
      <c r="T83" s="23"/>
      <c r="U83" s="23"/>
      <c r="V83" s="23"/>
      <c r="W83" s="23">
        <f>J83</f>
        <v>119273</v>
      </c>
      <c r="X83" s="23">
        <f>SUM(J83:K83)</f>
        <v>198461</v>
      </c>
      <c r="Y83" s="23">
        <f>SUM(J83:L83)</f>
        <v>341445</v>
      </c>
      <c r="Z83" s="23">
        <f>SUM(J83:M83)</f>
        <v>435654</v>
      </c>
      <c r="AA83" s="23">
        <f>AA82-AA54-AA48</f>
        <v>149424</v>
      </c>
      <c r="AB83" s="23">
        <f>AB82-AB54-AB48</f>
        <v>321357</v>
      </c>
      <c r="AC83" s="23">
        <f>AC82-AC54-AC48</f>
        <v>381928</v>
      </c>
      <c r="AD83" s="48"/>
    </row>
    <row r="84" spans="1:30" s="55" customFormat="1" ht="15" customHeight="1" thickTop="1" thickBot="1" x14ac:dyDescent="0.3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49"/>
      <c r="M84" s="48"/>
      <c r="N84" s="48"/>
      <c r="O84" s="48"/>
      <c r="P84" s="48"/>
      <c r="Q84" s="48"/>
      <c r="R84" s="48"/>
      <c r="S84" s="48"/>
      <c r="T84" s="59"/>
      <c r="U84" s="59"/>
      <c r="V84" s="59"/>
      <c r="W84" s="59"/>
      <c r="X84" s="60"/>
      <c r="Y84" s="59"/>
      <c r="Z84" s="59"/>
      <c r="AA84" s="59"/>
      <c r="AB84" s="96"/>
      <c r="AC84" s="96"/>
      <c r="AD84" s="48"/>
    </row>
    <row r="85" spans="1:30" ht="12" thickTop="1" x14ac:dyDescent="0.25">
      <c r="G85" s="61"/>
    </row>
    <row r="86" spans="1:30" x14ac:dyDescent="0.25">
      <c r="B86" s="49"/>
      <c r="F86" s="48" t="s">
        <v>174</v>
      </c>
      <c r="G86" s="62">
        <v>0</v>
      </c>
      <c r="H86" s="63" t="s">
        <v>177</v>
      </c>
    </row>
    <row r="87" spans="1:30" x14ac:dyDescent="0.25">
      <c r="F87" s="48" t="s">
        <v>175</v>
      </c>
      <c r="G87" s="62">
        <v>14583</v>
      </c>
      <c r="H87" s="64" t="s">
        <v>178</v>
      </c>
    </row>
    <row r="88" spans="1:30" ht="12" x14ac:dyDescent="0.3">
      <c r="G88" s="65">
        <f>9931-1</f>
        <v>9930</v>
      </c>
      <c r="H88" s="64" t="s">
        <v>179</v>
      </c>
    </row>
    <row r="89" spans="1:30" ht="12" x14ac:dyDescent="0.3">
      <c r="G89" s="65">
        <v>4653</v>
      </c>
      <c r="H89" s="64" t="s">
        <v>180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R14:AC79 R81:AC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51CF-B94C-4002-84AF-24CF8C6D2F43}">
  <sheetPr>
    <tabColor rgb="FFF15A22"/>
  </sheetPr>
  <dimension ref="A1:AX43"/>
  <sheetViews>
    <sheetView showGridLines="0" tabSelected="1" zoomScale="90" zoomScaleNormal="90" workbookViewId="0">
      <pane xSplit="1" ySplit="8" topLeftCell="B12" activePane="bottomRight" state="frozen"/>
      <selection activeCell="B7" sqref="B7"/>
      <selection pane="topRight" activeCell="B7" sqref="B7"/>
      <selection pane="bottomLeft" activeCell="B7" sqref="B7"/>
      <selection pane="bottomRight" activeCell="P25" sqref="P25"/>
    </sheetView>
  </sheetViews>
  <sheetFormatPr defaultColWidth="9.36328125" defaultRowHeight="14" outlineLevelCol="1" x14ac:dyDescent="0.3"/>
  <cols>
    <col min="1" max="1" width="52.36328125" style="7" customWidth="1"/>
    <col min="2" max="4" width="11.36328125" style="7" hidden="1" customWidth="1" outlineLevel="1"/>
    <col min="5" max="5" width="11.36328125" style="7" customWidth="1" collapsed="1"/>
    <col min="6" max="6" width="11" style="7" hidden="1" customWidth="1" outlineLevel="1"/>
    <col min="7" max="7" width="12.08984375" style="7" hidden="1" customWidth="1" outlineLevel="1"/>
    <col min="8" max="8" width="12.453125" style="7" hidden="1" customWidth="1" outlineLevel="1"/>
    <col min="9" max="9" width="12.08984375" style="7" bestFit="1" customWidth="1" collapsed="1"/>
    <col min="10" max="10" width="12" style="7" hidden="1" customWidth="1" outlineLevel="1"/>
    <col min="11" max="12" width="12.453125" style="7" hidden="1" customWidth="1" outlineLevel="1"/>
    <col min="13" max="13" width="11.36328125" style="7" customWidth="1" collapsed="1"/>
    <col min="14" max="15" width="11.36328125" style="7" hidden="1" customWidth="1" outlineLevel="1"/>
    <col min="16" max="16" width="11.36328125" style="7" customWidth="1" collapsed="1"/>
    <col min="17" max="17" width="2.36328125" style="7" customWidth="1"/>
    <col min="18" max="18" width="11.36328125" style="7" customWidth="1" collapsed="1"/>
    <col min="19" max="21" width="11.36328125" style="7" customWidth="1" outlineLevel="1" collapsed="1"/>
    <col min="22" max="22" width="11.36328125" style="7" customWidth="1"/>
    <col min="23" max="25" width="11.36328125" style="7" customWidth="1" outlineLevel="1" collapsed="1"/>
    <col min="26" max="26" width="11.36328125" style="7" customWidth="1"/>
    <col min="27" max="27" width="11.54296875" style="7" customWidth="1" outlineLevel="1" collapsed="1"/>
    <col min="28" max="28" width="11.54296875" style="7" customWidth="1" outlineLevel="1"/>
    <col min="29" max="29" width="11.54296875" style="7" customWidth="1"/>
    <col min="30" max="16384" width="9.36328125" style="7"/>
  </cols>
  <sheetData>
    <row r="1" spans="1:50" s="3" customFormat="1" ht="15.65" customHeight="1" x14ac:dyDescent="0.3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50" s="3" customFormat="1" ht="15.65" customHeight="1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50" s="3" customFormat="1" ht="15.65" customHeigh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50" s="3" customFormat="1" ht="15.6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50" s="3" customFormat="1" ht="15.65" customHeight="1" x14ac:dyDescent="0.3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50" ht="15.65" customHeight="1" x14ac:dyDescent="0.3">
      <c r="A6" s="6" t="s">
        <v>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50" s="14" customFormat="1" ht="15" customHeight="1" x14ac:dyDescent="0.25">
      <c r="A7" s="9" t="s">
        <v>185</v>
      </c>
      <c r="B7" s="10" t="str">
        <f>DRE!B$7</f>
        <v>1T22</v>
      </c>
      <c r="C7" s="10" t="str">
        <f>DRE!C$7</f>
        <v>2T22</v>
      </c>
      <c r="D7" s="10" t="str">
        <f>DRE!D$7</f>
        <v>3T22</v>
      </c>
      <c r="E7" s="10" t="str">
        <f>DRE!E$7</f>
        <v>4T22</v>
      </c>
      <c r="F7" s="10" t="str">
        <f>DRE!F$7</f>
        <v>1T23</v>
      </c>
      <c r="G7" s="10" t="str">
        <f>DRE!G$7</f>
        <v>2T23</v>
      </c>
      <c r="H7" s="10" t="str">
        <f>DRE!H$7</f>
        <v>3T23</v>
      </c>
      <c r="I7" s="10" t="str">
        <f>DRE!I$7</f>
        <v>4T23</v>
      </c>
      <c r="J7" s="10" t="str">
        <f>DRE!J$7</f>
        <v>1T24</v>
      </c>
      <c r="K7" s="10" t="str">
        <f>DRE!K$7</f>
        <v>2T24</v>
      </c>
      <c r="L7" s="10" t="str">
        <f>DRE!L$7</f>
        <v>3T24</v>
      </c>
      <c r="M7" s="10" t="str">
        <f>DRE!M$7</f>
        <v>4T24</v>
      </c>
      <c r="N7" s="10" t="str">
        <f>DRE!N$7</f>
        <v>1T25</v>
      </c>
      <c r="O7" s="10" t="str">
        <f>DRE!O$7</f>
        <v>2T25</v>
      </c>
      <c r="P7" s="10" t="str">
        <f>DRE!P$7</f>
        <v>3T25</v>
      </c>
      <c r="Q7" s="11"/>
      <c r="R7" s="12">
        <f>DRE!R$7</f>
        <v>2022</v>
      </c>
      <c r="S7" s="12" t="str">
        <f>DRE!S$7</f>
        <v>1T23</v>
      </c>
      <c r="T7" s="12" t="str">
        <f>DRE!T$7</f>
        <v>6M23</v>
      </c>
      <c r="U7" s="12" t="str">
        <f>DRE!U$7</f>
        <v>9M23</v>
      </c>
      <c r="V7" s="12">
        <f>DRE!V$7</f>
        <v>2023</v>
      </c>
      <c r="W7" s="12" t="str">
        <f>DRE!W$7</f>
        <v>1T24</v>
      </c>
      <c r="X7" s="12" t="str">
        <f>DRE!X$7</f>
        <v>6M24</v>
      </c>
      <c r="Y7" s="12" t="str">
        <f>DRE!Y$7</f>
        <v>9M24</v>
      </c>
      <c r="Z7" s="12">
        <f>DRE!Z$7</f>
        <v>2024</v>
      </c>
      <c r="AA7" s="12" t="str">
        <f>DRE!AA$7</f>
        <v>1T25</v>
      </c>
      <c r="AB7" s="12" t="str">
        <f>DRE!AB$7</f>
        <v>6M25</v>
      </c>
      <c r="AC7" s="12" t="str">
        <f>DRE!AC$7</f>
        <v>9M25</v>
      </c>
      <c r="AD7" s="13"/>
      <c r="AE7" s="13"/>
      <c r="AF7" s="13"/>
      <c r="AG7" s="13"/>
      <c r="AH7" s="13"/>
      <c r="AI7" s="13"/>
      <c r="AJ7" s="13"/>
      <c r="AK7" s="13"/>
      <c r="AW7" s="15"/>
      <c r="AX7" s="15"/>
    </row>
    <row r="8" spans="1:50" s="3" customFormat="1" ht="15" customHeight="1" thickBot="1" x14ac:dyDescent="0.4">
      <c r="A8" s="16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50" s="21" customFormat="1" ht="15" customHeight="1" thickTop="1" thickBot="1" x14ac:dyDescent="0.4">
      <c r="A9" s="19" t="s">
        <v>186</v>
      </c>
      <c r="B9" s="20">
        <f>B10+B11</f>
        <v>0</v>
      </c>
      <c r="C9" s="20">
        <f>C10+C11</f>
        <v>0</v>
      </c>
      <c r="D9" s="20">
        <f>D10+D11</f>
        <v>0</v>
      </c>
      <c r="E9" s="20">
        <f t="shared" ref="E9:M9" si="0">E10+E11</f>
        <v>452146</v>
      </c>
      <c r="F9" s="20">
        <f t="shared" si="0"/>
        <v>740294</v>
      </c>
      <c r="G9" s="20">
        <f>G10+G11</f>
        <v>1201526</v>
      </c>
      <c r="H9" s="20">
        <f t="shared" si="0"/>
        <v>1334755</v>
      </c>
      <c r="I9" s="20">
        <f t="shared" si="0"/>
        <v>1330622</v>
      </c>
      <c r="J9" s="20">
        <f t="shared" si="0"/>
        <v>1328928</v>
      </c>
      <c r="K9" s="20">
        <f t="shared" si="0"/>
        <v>1350292</v>
      </c>
      <c r="L9" s="20">
        <f t="shared" si="0"/>
        <v>1329543</v>
      </c>
      <c r="M9" s="20">
        <f t="shared" si="0"/>
        <v>1269715</v>
      </c>
      <c r="N9" s="20">
        <f>N10+N11</f>
        <v>1231569</v>
      </c>
      <c r="O9" s="20">
        <f>O10+O11</f>
        <v>1160651</v>
      </c>
      <c r="P9" s="20">
        <f>P10+P11</f>
        <v>1138939</v>
      </c>
      <c r="R9" s="20">
        <f t="shared" ref="R9:Z9" si="1">R10+R11</f>
        <v>452146</v>
      </c>
      <c r="S9" s="20">
        <f t="shared" si="1"/>
        <v>740294</v>
      </c>
      <c r="T9" s="20">
        <f t="shared" si="1"/>
        <v>1201526</v>
      </c>
      <c r="U9" s="20">
        <f t="shared" si="1"/>
        <v>1334755</v>
      </c>
      <c r="V9" s="20">
        <f t="shared" si="1"/>
        <v>1330622</v>
      </c>
      <c r="W9" s="20">
        <f t="shared" si="1"/>
        <v>1328928</v>
      </c>
      <c r="X9" s="20">
        <f t="shared" si="1"/>
        <v>1350292</v>
      </c>
      <c r="Y9" s="20">
        <f t="shared" si="1"/>
        <v>1329543</v>
      </c>
      <c r="Z9" s="20">
        <f t="shared" si="1"/>
        <v>1269715</v>
      </c>
      <c r="AA9" s="20">
        <f>AA10+AA11</f>
        <v>1231569</v>
      </c>
      <c r="AB9" s="20">
        <f>AB10+AB11</f>
        <v>1160651</v>
      </c>
      <c r="AC9" s="20">
        <f>AC10+AC11</f>
        <v>1138939</v>
      </c>
    </row>
    <row r="10" spans="1:50" s="24" customFormat="1" ht="15" customHeight="1" thickTop="1" thickBot="1" x14ac:dyDescent="0.4">
      <c r="A10" s="22" t="s">
        <v>187</v>
      </c>
      <c r="B10" s="23"/>
      <c r="C10" s="23"/>
      <c r="D10" s="23"/>
      <c r="E10" s="23">
        <f>BP!E45+BP!E46+BP!E47+BP!E56-BP!E20</f>
        <v>30951</v>
      </c>
      <c r="F10" s="23">
        <f>BP!F45+BP!F46+BP!F47+BP!F56-BP!F20</f>
        <v>41601</v>
      </c>
      <c r="G10" s="23">
        <f>BP!G45+BP!G46+BP!G47+BP!G56-BP!G20</f>
        <v>174782</v>
      </c>
      <c r="H10" s="23">
        <f>BP!H45+BP!H46+BP!H47+BP!H56-BP!H20</f>
        <v>94851</v>
      </c>
      <c r="I10" s="23">
        <f>BP!I45+BP!I46+BP!I47+BP!I56-BP!I20</f>
        <v>216756</v>
      </c>
      <c r="J10" s="23">
        <f>BP!J45+BP!J46+BP!J47+BP!J56-BP!J20</f>
        <v>250991</v>
      </c>
      <c r="K10" s="23">
        <f>BP!K45+BP!K46+BP!K47+BP!K56-BP!K20</f>
        <v>349910</v>
      </c>
      <c r="L10" s="23">
        <f>BP!L45+BP!L46+BP!L47+BP!L56-BP!L20</f>
        <v>318457</v>
      </c>
      <c r="M10" s="23">
        <f>BP!M45+BP!M46+BP!M47+BP!M56-BP!M20</f>
        <v>226443</v>
      </c>
      <c r="N10" s="23">
        <f>BP!N45+BP!N46+BP!N47+BP!N56-BP!N20</f>
        <v>229301</v>
      </c>
      <c r="O10" s="23">
        <f>BP!O45+BP!O46+BP!O47+BP!O56-BP!O20</f>
        <v>214952</v>
      </c>
      <c r="P10" s="23">
        <f>BP!P45+BP!P46+BP!P47+BP!P56-BP!P20</f>
        <v>284772</v>
      </c>
      <c r="R10" s="23">
        <f t="shared" ref="R10:AC12" si="2">E10</f>
        <v>30951</v>
      </c>
      <c r="S10" s="23">
        <f t="shared" si="2"/>
        <v>41601</v>
      </c>
      <c r="T10" s="23">
        <f t="shared" si="2"/>
        <v>174782</v>
      </c>
      <c r="U10" s="23">
        <f t="shared" si="2"/>
        <v>94851</v>
      </c>
      <c r="V10" s="23">
        <f t="shared" si="2"/>
        <v>216756</v>
      </c>
      <c r="W10" s="23">
        <f t="shared" si="2"/>
        <v>250991</v>
      </c>
      <c r="X10" s="23">
        <f t="shared" si="2"/>
        <v>349910</v>
      </c>
      <c r="Y10" s="23">
        <f t="shared" si="2"/>
        <v>318457</v>
      </c>
      <c r="Z10" s="23">
        <f t="shared" si="2"/>
        <v>226443</v>
      </c>
      <c r="AA10" s="23">
        <f t="shared" si="2"/>
        <v>229301</v>
      </c>
      <c r="AB10" s="23">
        <f t="shared" si="2"/>
        <v>214952</v>
      </c>
      <c r="AC10" s="23">
        <f t="shared" si="2"/>
        <v>284772</v>
      </c>
    </row>
    <row r="11" spans="1:50" s="24" customFormat="1" ht="15" customHeight="1" thickTop="1" thickBot="1" x14ac:dyDescent="0.4">
      <c r="A11" s="22" t="s">
        <v>188</v>
      </c>
      <c r="B11" s="23"/>
      <c r="C11" s="23"/>
      <c r="D11" s="23"/>
      <c r="E11" s="23">
        <f>BP!E60+BP!E61+BP!E62+BP!E64-BP!E33</f>
        <v>421195</v>
      </c>
      <c r="F11" s="23">
        <f>BP!F60+BP!F61+BP!F62+BP!F64-BP!F33</f>
        <v>698693</v>
      </c>
      <c r="G11" s="23">
        <f>BP!G60+BP!G61+BP!G62+BP!G64-BP!G33</f>
        <v>1026744</v>
      </c>
      <c r="H11" s="23">
        <f>BP!H60+BP!H61+BP!H62+BP!H64-BP!H33</f>
        <v>1239904</v>
      </c>
      <c r="I11" s="23">
        <f>BP!I60+BP!I61+BP!I62+BP!I64-BP!I33</f>
        <v>1113866</v>
      </c>
      <c r="J11" s="23">
        <f>BP!J60+BP!J61+BP!J62+BP!J64-BP!J33</f>
        <v>1077937</v>
      </c>
      <c r="K11" s="23">
        <f>BP!K60+BP!K61+BP!K62+BP!K64-BP!K33</f>
        <v>1000382</v>
      </c>
      <c r="L11" s="23">
        <f>BP!L60+BP!L61+BP!L62+BP!L64-BP!L33</f>
        <v>1011086</v>
      </c>
      <c r="M11" s="23">
        <f>BP!M60+BP!M61+BP!M62+BP!M64-BP!M33</f>
        <v>1043272</v>
      </c>
      <c r="N11" s="23">
        <f>BP!N60+BP!N61+BP!N62+BP!N64-BP!N33</f>
        <v>1002268</v>
      </c>
      <c r="O11" s="23">
        <f>BP!O60+BP!O61+BP!O62+BP!O64-BP!O33</f>
        <v>945699</v>
      </c>
      <c r="P11" s="23">
        <f>BP!P60+BP!P61+BP!P62+BP!P64-BP!P33</f>
        <v>854167</v>
      </c>
      <c r="R11" s="23">
        <f t="shared" si="2"/>
        <v>421195</v>
      </c>
      <c r="S11" s="23">
        <f t="shared" si="2"/>
        <v>698693</v>
      </c>
      <c r="T11" s="23">
        <f t="shared" si="2"/>
        <v>1026744</v>
      </c>
      <c r="U11" s="23">
        <f t="shared" si="2"/>
        <v>1239904</v>
      </c>
      <c r="V11" s="23">
        <f t="shared" si="2"/>
        <v>1113866</v>
      </c>
      <c r="W11" s="23">
        <f t="shared" si="2"/>
        <v>1077937</v>
      </c>
      <c r="X11" s="23">
        <f t="shared" si="2"/>
        <v>1000382</v>
      </c>
      <c r="Y11" s="23">
        <f t="shared" si="2"/>
        <v>1011086</v>
      </c>
      <c r="Z11" s="23">
        <f t="shared" si="2"/>
        <v>1043272</v>
      </c>
      <c r="AA11" s="23">
        <f t="shared" si="2"/>
        <v>1002268</v>
      </c>
      <c r="AB11" s="23">
        <f t="shared" si="2"/>
        <v>945699</v>
      </c>
      <c r="AC11" s="23">
        <f t="shared" si="2"/>
        <v>854167</v>
      </c>
    </row>
    <row r="12" spans="1:50" s="24" customFormat="1" ht="15" customHeight="1" thickTop="1" thickBot="1" x14ac:dyDescent="0.4">
      <c r="A12" s="25" t="s">
        <v>56</v>
      </c>
      <c r="B12" s="23"/>
      <c r="C12" s="23"/>
      <c r="D12" s="23"/>
      <c r="E12" s="23">
        <f>BP!E11</f>
        <v>39569</v>
      </c>
      <c r="F12" s="23">
        <f>BP!F11</f>
        <v>235584</v>
      </c>
      <c r="G12" s="23">
        <f>BP!G11</f>
        <v>150314</v>
      </c>
      <c r="H12" s="23">
        <f>BP!H11</f>
        <v>233656</v>
      </c>
      <c r="I12" s="23">
        <f>BP!I11</f>
        <v>218788</v>
      </c>
      <c r="J12" s="23">
        <f>BP!J11</f>
        <v>135755</v>
      </c>
      <c r="K12" s="23">
        <f>BP!K11</f>
        <v>214584</v>
      </c>
      <c r="L12" s="23">
        <f>BP!L11</f>
        <v>233204</v>
      </c>
      <c r="M12" s="23">
        <f>BP!M11</f>
        <v>255252</v>
      </c>
      <c r="N12" s="23">
        <f>BP!N11</f>
        <v>192532</v>
      </c>
      <c r="O12" s="23">
        <f>BP!O11</f>
        <v>113393</v>
      </c>
      <c r="P12" s="23">
        <f>BP!P11</f>
        <v>178546</v>
      </c>
      <c r="R12" s="23">
        <f t="shared" si="2"/>
        <v>39569</v>
      </c>
      <c r="S12" s="23">
        <f t="shared" si="2"/>
        <v>235584</v>
      </c>
      <c r="T12" s="23">
        <f t="shared" si="2"/>
        <v>150314</v>
      </c>
      <c r="U12" s="23">
        <f t="shared" si="2"/>
        <v>233656</v>
      </c>
      <c r="V12" s="23">
        <f t="shared" si="2"/>
        <v>218788</v>
      </c>
      <c r="W12" s="23">
        <f t="shared" si="2"/>
        <v>135755</v>
      </c>
      <c r="X12" s="23">
        <f t="shared" si="2"/>
        <v>214584</v>
      </c>
      <c r="Y12" s="23">
        <f t="shared" si="2"/>
        <v>233204</v>
      </c>
      <c r="Z12" s="23">
        <f t="shared" si="2"/>
        <v>255252</v>
      </c>
      <c r="AA12" s="23">
        <f t="shared" si="2"/>
        <v>192532</v>
      </c>
      <c r="AB12" s="23">
        <f t="shared" si="2"/>
        <v>113393</v>
      </c>
      <c r="AC12" s="23">
        <f t="shared" si="2"/>
        <v>178546</v>
      </c>
    </row>
    <row r="13" spans="1:50" s="28" customFormat="1" ht="15" customHeight="1" thickTop="1" thickBot="1" x14ac:dyDescent="0.4">
      <c r="A13" s="26" t="s">
        <v>189</v>
      </c>
      <c r="B13" s="20">
        <f>B9-B12</f>
        <v>0</v>
      </c>
      <c r="C13" s="20">
        <f>C9-C12</f>
        <v>0</v>
      </c>
      <c r="D13" s="20">
        <f>D9-D12</f>
        <v>0</v>
      </c>
      <c r="E13" s="20">
        <f>E9-E12</f>
        <v>412577</v>
      </c>
      <c r="F13" s="20">
        <f t="shared" ref="F13:M13" si="3">F9-F12</f>
        <v>504710</v>
      </c>
      <c r="G13" s="20">
        <f>G9-G12</f>
        <v>1051212</v>
      </c>
      <c r="H13" s="20">
        <f t="shared" si="3"/>
        <v>1101099</v>
      </c>
      <c r="I13" s="20">
        <f>I9-I12</f>
        <v>1111834</v>
      </c>
      <c r="J13" s="20">
        <f t="shared" si="3"/>
        <v>1193173</v>
      </c>
      <c r="K13" s="20">
        <f t="shared" si="3"/>
        <v>1135708</v>
      </c>
      <c r="L13" s="20">
        <f t="shared" si="3"/>
        <v>1096339</v>
      </c>
      <c r="M13" s="20">
        <f t="shared" si="3"/>
        <v>1014463</v>
      </c>
      <c r="N13" s="20">
        <f>N9-N12</f>
        <v>1039037</v>
      </c>
      <c r="O13" s="20">
        <f>O9-O12</f>
        <v>1047258</v>
      </c>
      <c r="P13" s="20">
        <f>P9-P12</f>
        <v>960393</v>
      </c>
      <c r="Q13" s="27"/>
      <c r="R13" s="20">
        <f t="shared" ref="R13:Y13" si="4">R9-R12</f>
        <v>412577</v>
      </c>
      <c r="S13" s="20">
        <f t="shared" si="4"/>
        <v>504710</v>
      </c>
      <c r="T13" s="20">
        <f t="shared" si="4"/>
        <v>1051212</v>
      </c>
      <c r="U13" s="20">
        <f t="shared" si="4"/>
        <v>1101099</v>
      </c>
      <c r="V13" s="20">
        <f t="shared" si="4"/>
        <v>1111834</v>
      </c>
      <c r="W13" s="20">
        <f t="shared" si="4"/>
        <v>1193173</v>
      </c>
      <c r="X13" s="20">
        <f t="shared" si="4"/>
        <v>1135708</v>
      </c>
      <c r="Y13" s="20">
        <f t="shared" si="4"/>
        <v>1096339</v>
      </c>
      <c r="Z13" s="20">
        <f>Z9-Z12</f>
        <v>1014463</v>
      </c>
      <c r="AA13" s="20">
        <f>AA9-AA12</f>
        <v>1039037</v>
      </c>
      <c r="AB13" s="20">
        <f>AB9-AB12</f>
        <v>1047258</v>
      </c>
      <c r="AC13" s="20">
        <f>AC9-AC12</f>
        <v>960393</v>
      </c>
    </row>
    <row r="14" spans="1:50" s="3" customFormat="1" ht="12.5" thickTop="1" thickBot="1" x14ac:dyDescent="0.4">
      <c r="A14" s="29"/>
      <c r="B14" s="30"/>
      <c r="C14" s="30"/>
      <c r="D14" s="30"/>
      <c r="E14" s="30"/>
      <c r="F14" s="30"/>
      <c r="G14" s="30"/>
      <c r="H14" s="31"/>
      <c r="I14" s="30"/>
      <c r="J14" s="30"/>
      <c r="K14" s="30"/>
      <c r="L14" s="30"/>
      <c r="M14" s="30"/>
      <c r="N14" s="30"/>
      <c r="O14" s="30"/>
      <c r="P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50" s="28" customFormat="1" ht="15" customHeight="1" thickTop="1" thickBot="1" x14ac:dyDescent="0.4">
      <c r="A15" s="32" t="s">
        <v>190</v>
      </c>
      <c r="B15" s="20"/>
      <c r="C15" s="20"/>
      <c r="D15" s="20"/>
      <c r="E15" s="20">
        <f>DRE!E55</f>
        <v>45607</v>
      </c>
      <c r="F15" s="20">
        <f>DRE!F55</f>
        <v>55765</v>
      </c>
      <c r="G15" s="20">
        <f>DRE!G55</f>
        <v>89392</v>
      </c>
      <c r="H15" s="20">
        <f>DRE!H55</f>
        <v>140203</v>
      </c>
      <c r="I15" s="20">
        <f>DRE!I55</f>
        <v>151743</v>
      </c>
      <c r="J15" s="20">
        <f>DRE!J55</f>
        <v>171388</v>
      </c>
      <c r="K15" s="20">
        <f>DRE!K55</f>
        <v>168039</v>
      </c>
      <c r="L15" s="20">
        <f>DRE!L55</f>
        <v>144136</v>
      </c>
      <c r="M15" s="20">
        <f>DRE!M55</f>
        <v>146306</v>
      </c>
      <c r="N15" s="20">
        <f>DRE!N55</f>
        <v>144416</v>
      </c>
      <c r="O15" s="20">
        <f>DRE!O55</f>
        <v>148929</v>
      </c>
      <c r="P15" s="20">
        <f>DRE!P55</f>
        <v>156783</v>
      </c>
      <c r="R15" s="20">
        <f t="shared" ref="R15:AC17" si="5">E15</f>
        <v>45607</v>
      </c>
      <c r="S15" s="20">
        <f t="shared" si="5"/>
        <v>55765</v>
      </c>
      <c r="T15" s="20">
        <f t="shared" si="5"/>
        <v>89392</v>
      </c>
      <c r="U15" s="20">
        <f t="shared" si="5"/>
        <v>140203</v>
      </c>
      <c r="V15" s="20">
        <f t="shared" si="5"/>
        <v>151743</v>
      </c>
      <c r="W15" s="20">
        <f t="shared" si="5"/>
        <v>171388</v>
      </c>
      <c r="X15" s="20">
        <f t="shared" si="5"/>
        <v>168039</v>
      </c>
      <c r="Y15" s="20">
        <f t="shared" si="5"/>
        <v>144136</v>
      </c>
      <c r="Z15" s="20">
        <f t="shared" si="5"/>
        <v>146306</v>
      </c>
      <c r="AA15" s="20">
        <f t="shared" si="5"/>
        <v>144416</v>
      </c>
      <c r="AB15" s="20">
        <f t="shared" si="5"/>
        <v>148929</v>
      </c>
      <c r="AC15" s="20">
        <f t="shared" si="5"/>
        <v>156783</v>
      </c>
    </row>
    <row r="16" spans="1:50" s="28" customFormat="1" ht="15" customHeight="1" thickTop="1" thickBot="1" x14ac:dyDescent="0.4">
      <c r="A16" s="32" t="s">
        <v>191</v>
      </c>
      <c r="B16" s="20"/>
      <c r="C16" s="20"/>
      <c r="D16" s="20"/>
      <c r="E16" s="20">
        <f>DRE!E53</f>
        <v>222378</v>
      </c>
      <c r="F16" s="20">
        <f>DRE!F53</f>
        <v>249548</v>
      </c>
      <c r="G16" s="20">
        <f>DRE!G53</f>
        <v>410670</v>
      </c>
      <c r="H16" s="20">
        <f>DRE!H53</f>
        <v>477281</v>
      </c>
      <c r="I16" s="20">
        <f>DRE!I53</f>
        <v>473059</v>
      </c>
      <c r="J16" s="20">
        <f>DRE!J53</f>
        <v>473464</v>
      </c>
      <c r="K16" s="20">
        <f>DRE!K53</f>
        <v>465849</v>
      </c>
      <c r="L16" s="20">
        <f>DRE!L53</f>
        <v>446558</v>
      </c>
      <c r="M16" s="20">
        <f>DRE!M53</f>
        <v>444090</v>
      </c>
      <c r="N16" s="20">
        <f>DRE!N53</f>
        <v>448249</v>
      </c>
      <c r="O16" s="20">
        <f>DRE!O53</f>
        <v>464575</v>
      </c>
      <c r="P16" s="20">
        <f>DRE!P53</f>
        <v>487198</v>
      </c>
      <c r="R16" s="20">
        <f t="shared" si="5"/>
        <v>222378</v>
      </c>
      <c r="S16" s="20">
        <f t="shared" si="5"/>
        <v>249548</v>
      </c>
      <c r="T16" s="20">
        <f t="shared" si="5"/>
        <v>410670</v>
      </c>
      <c r="U16" s="20">
        <f t="shared" si="5"/>
        <v>477281</v>
      </c>
      <c r="V16" s="20">
        <f t="shared" si="5"/>
        <v>473059</v>
      </c>
      <c r="W16" s="20">
        <f t="shared" si="5"/>
        <v>473464</v>
      </c>
      <c r="X16" s="20">
        <f t="shared" si="5"/>
        <v>465849</v>
      </c>
      <c r="Y16" s="20">
        <f t="shared" si="5"/>
        <v>446558</v>
      </c>
      <c r="Z16" s="20">
        <f t="shared" si="5"/>
        <v>444090</v>
      </c>
      <c r="AA16" s="20">
        <f t="shared" si="5"/>
        <v>448249</v>
      </c>
      <c r="AB16" s="20">
        <f t="shared" si="5"/>
        <v>464575</v>
      </c>
      <c r="AC16" s="20">
        <f t="shared" si="5"/>
        <v>487198</v>
      </c>
    </row>
    <row r="17" spans="1:29" s="28" customFormat="1" ht="15" customHeight="1" thickTop="1" thickBot="1" x14ac:dyDescent="0.4">
      <c r="A17" s="33" t="s">
        <v>192</v>
      </c>
      <c r="B17" s="20"/>
      <c r="C17" s="20"/>
      <c r="D17" s="20"/>
      <c r="E17" s="20">
        <f>BP!E79</f>
        <v>610237</v>
      </c>
      <c r="F17" s="20">
        <f>BP!F79</f>
        <v>629683</v>
      </c>
      <c r="G17" s="20">
        <f>BP!G79</f>
        <v>617490</v>
      </c>
      <c r="H17" s="20">
        <f>BP!H79</f>
        <v>721962</v>
      </c>
      <c r="I17" s="20">
        <f>BP!I79</f>
        <v>679591</v>
      </c>
      <c r="J17" s="20">
        <f>BP!J79</f>
        <v>599581</v>
      </c>
      <c r="K17" s="20">
        <f>BP!K79</f>
        <v>594777</v>
      </c>
      <c r="L17" s="20">
        <f>BP!L79</f>
        <v>599040</v>
      </c>
      <c r="M17" s="20">
        <f>BP!M79</f>
        <v>591578</v>
      </c>
      <c r="N17" s="20">
        <f>BP!N79</f>
        <v>606253</v>
      </c>
      <c r="O17" s="20">
        <f>BP!O79</f>
        <v>600701</v>
      </c>
      <c r="P17" s="20">
        <f>BP!P79</f>
        <v>597931</v>
      </c>
      <c r="R17" s="20">
        <f t="shared" si="5"/>
        <v>610237</v>
      </c>
      <c r="S17" s="20">
        <f t="shared" si="5"/>
        <v>629683</v>
      </c>
      <c r="T17" s="20">
        <f t="shared" si="5"/>
        <v>617490</v>
      </c>
      <c r="U17" s="20">
        <f t="shared" si="5"/>
        <v>721962</v>
      </c>
      <c r="V17" s="20">
        <f t="shared" si="5"/>
        <v>679591</v>
      </c>
      <c r="W17" s="20">
        <f t="shared" si="5"/>
        <v>599581</v>
      </c>
      <c r="X17" s="20">
        <f t="shared" si="5"/>
        <v>594777</v>
      </c>
      <c r="Y17" s="20">
        <f t="shared" si="5"/>
        <v>599040</v>
      </c>
      <c r="Z17" s="20">
        <f t="shared" si="5"/>
        <v>591578</v>
      </c>
      <c r="AA17" s="20">
        <f t="shared" si="5"/>
        <v>606253</v>
      </c>
      <c r="AB17" s="20">
        <f t="shared" si="5"/>
        <v>600701</v>
      </c>
      <c r="AC17" s="20">
        <f t="shared" si="5"/>
        <v>597931</v>
      </c>
    </row>
    <row r="18" spans="1:29" s="3" customFormat="1" ht="12.5" thickTop="1" thickBot="1" x14ac:dyDescent="0.4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s="36" customFormat="1" ht="15" customHeight="1" thickTop="1" thickBot="1" x14ac:dyDescent="0.4">
      <c r="A19" s="34" t="s">
        <v>193</v>
      </c>
      <c r="B19" s="35"/>
      <c r="C19" s="35"/>
      <c r="D19" s="35"/>
      <c r="E19" s="35">
        <f>E13/E16</f>
        <v>1.8552959375477791</v>
      </c>
      <c r="F19" s="35">
        <f t="shared" ref="F19:M19" si="6">F13/F16</f>
        <v>2.0224966739865677</v>
      </c>
      <c r="G19" s="35">
        <f t="shared" si="6"/>
        <v>2.559748703338447</v>
      </c>
      <c r="H19" s="35">
        <f t="shared" si="6"/>
        <v>2.307024583002466</v>
      </c>
      <c r="I19" s="35">
        <f t="shared" si="6"/>
        <v>2.3503072555431777</v>
      </c>
      <c r="J19" s="35">
        <f t="shared" si="6"/>
        <v>2.5200923407059461</v>
      </c>
      <c r="K19" s="35">
        <f t="shared" si="6"/>
        <v>2.4379316044469346</v>
      </c>
      <c r="L19" s="35">
        <f t="shared" si="6"/>
        <v>2.455087581008514</v>
      </c>
      <c r="M19" s="35">
        <f t="shared" si="6"/>
        <v>2.2843635299151073</v>
      </c>
      <c r="N19" s="35">
        <f>N13/N16</f>
        <v>2.3179906703640163</v>
      </c>
      <c r="O19" s="35">
        <f>O13/O16</f>
        <v>2.2542280579023841</v>
      </c>
      <c r="P19" s="35">
        <f>P13/P16</f>
        <v>1.9712580921924967</v>
      </c>
      <c r="R19" s="35">
        <f t="shared" ref="R19:AC21" si="7">E19</f>
        <v>1.8552959375477791</v>
      </c>
      <c r="S19" s="35">
        <f t="shared" si="7"/>
        <v>2.0224966739865677</v>
      </c>
      <c r="T19" s="35">
        <f t="shared" si="7"/>
        <v>2.559748703338447</v>
      </c>
      <c r="U19" s="35">
        <f t="shared" si="7"/>
        <v>2.307024583002466</v>
      </c>
      <c r="V19" s="35">
        <f t="shared" si="7"/>
        <v>2.3503072555431777</v>
      </c>
      <c r="W19" s="35">
        <f t="shared" si="7"/>
        <v>2.5200923407059461</v>
      </c>
      <c r="X19" s="35">
        <f t="shared" si="7"/>
        <v>2.4379316044469346</v>
      </c>
      <c r="Y19" s="35">
        <f t="shared" si="7"/>
        <v>2.455087581008514</v>
      </c>
      <c r="Z19" s="35">
        <f t="shared" si="7"/>
        <v>2.2843635299151073</v>
      </c>
      <c r="AA19" s="35">
        <f t="shared" si="7"/>
        <v>2.3179906703640163</v>
      </c>
      <c r="AB19" s="35">
        <f t="shared" si="7"/>
        <v>2.2542280579023841</v>
      </c>
      <c r="AC19" s="35">
        <f t="shared" si="7"/>
        <v>1.9712580921924967</v>
      </c>
    </row>
    <row r="20" spans="1:29" ht="15" thickTop="1" thickBot="1" x14ac:dyDescent="0.35">
      <c r="A20" s="34" t="s">
        <v>194</v>
      </c>
      <c r="B20" s="35"/>
      <c r="C20" s="35"/>
      <c r="D20" s="35"/>
      <c r="E20" s="35">
        <f t="shared" ref="E20:L20" si="8">E13/E17</f>
        <v>0.67609305892628602</v>
      </c>
      <c r="F20" s="35">
        <f t="shared" si="8"/>
        <v>0.80153029381450669</v>
      </c>
      <c r="G20" s="35">
        <f t="shared" si="8"/>
        <v>1.7023951804887529</v>
      </c>
      <c r="H20" s="35">
        <f t="shared" si="8"/>
        <v>1.5251481379906422</v>
      </c>
      <c r="I20" s="35">
        <f t="shared" si="8"/>
        <v>1.6360340263482005</v>
      </c>
      <c r="J20" s="35">
        <f t="shared" si="8"/>
        <v>1.9900113579316223</v>
      </c>
      <c r="K20" s="35">
        <f t="shared" si="8"/>
        <v>1.909468590749138</v>
      </c>
      <c r="L20" s="35">
        <f t="shared" si="8"/>
        <v>1.830159922542735</v>
      </c>
      <c r="M20" s="35">
        <f>M13/M17</f>
        <v>1.7148423369361268</v>
      </c>
      <c r="N20" s="35">
        <f>N13/N17</f>
        <v>1.71386698292627</v>
      </c>
      <c r="O20" s="35">
        <f>O13/O17</f>
        <v>1.7433931356864729</v>
      </c>
      <c r="P20" s="35">
        <f>P13/P17</f>
        <v>1.606193691245311</v>
      </c>
      <c r="R20" s="35">
        <f t="shared" si="7"/>
        <v>0.67609305892628602</v>
      </c>
      <c r="S20" s="35">
        <f t="shared" si="7"/>
        <v>0.80153029381450669</v>
      </c>
      <c r="T20" s="35">
        <f t="shared" si="7"/>
        <v>1.7023951804887529</v>
      </c>
      <c r="U20" s="35">
        <f t="shared" si="7"/>
        <v>1.5251481379906422</v>
      </c>
      <c r="V20" s="35">
        <f t="shared" si="7"/>
        <v>1.6360340263482005</v>
      </c>
      <c r="W20" s="35">
        <f t="shared" si="7"/>
        <v>1.9900113579316223</v>
      </c>
      <c r="X20" s="35">
        <f t="shared" si="7"/>
        <v>1.909468590749138</v>
      </c>
      <c r="Y20" s="35">
        <f t="shared" si="7"/>
        <v>1.830159922542735</v>
      </c>
      <c r="Z20" s="35">
        <f t="shared" si="7"/>
        <v>1.7148423369361268</v>
      </c>
      <c r="AA20" s="35">
        <f t="shared" si="7"/>
        <v>1.71386698292627</v>
      </c>
      <c r="AB20" s="35">
        <f t="shared" si="7"/>
        <v>1.7433931356864729</v>
      </c>
      <c r="AC20" s="35">
        <f t="shared" si="7"/>
        <v>1.606193691245311</v>
      </c>
    </row>
    <row r="21" spans="1:29" ht="14.5" thickTop="1" x14ac:dyDescent="0.3">
      <c r="A21" s="34" t="s">
        <v>195</v>
      </c>
      <c r="B21" s="35"/>
      <c r="C21" s="35"/>
      <c r="D21" s="35"/>
      <c r="E21" s="35">
        <f t="shared" ref="E21:M21" si="9">E16/E15</f>
        <v>4.8759620233736047</v>
      </c>
      <c r="F21" s="35">
        <f t="shared" si="9"/>
        <v>4.474993275351923</v>
      </c>
      <c r="G21" s="35">
        <f t="shared" si="9"/>
        <v>4.5940352604259891</v>
      </c>
      <c r="H21" s="35">
        <f t="shared" si="9"/>
        <v>3.4042138898597036</v>
      </c>
      <c r="I21" s="35">
        <f>I16/I15</f>
        <v>3.11750130154274</v>
      </c>
      <c r="J21" s="35">
        <f t="shared" si="9"/>
        <v>2.7625271314211028</v>
      </c>
      <c r="K21" s="35">
        <f t="shared" si="9"/>
        <v>2.7722671522682236</v>
      </c>
      <c r="L21" s="35">
        <f>L16/L15</f>
        <v>3.0981711716711993</v>
      </c>
      <c r="M21" s="35">
        <f t="shared" si="9"/>
        <v>3.0353505666206444</v>
      </c>
      <c r="N21" s="35">
        <f>N16/N15</f>
        <v>3.1038735320186128</v>
      </c>
      <c r="O21" s="35">
        <f>O16/O15</f>
        <v>3.1194394644427881</v>
      </c>
      <c r="P21" s="35">
        <f>P16/P15</f>
        <v>3.1074670085404668</v>
      </c>
      <c r="R21" s="35">
        <f t="shared" si="7"/>
        <v>4.8759620233736047</v>
      </c>
      <c r="S21" s="35">
        <f t="shared" si="7"/>
        <v>4.474993275351923</v>
      </c>
      <c r="T21" s="35">
        <f t="shared" si="7"/>
        <v>4.5940352604259891</v>
      </c>
      <c r="U21" s="35">
        <f t="shared" si="7"/>
        <v>3.4042138898597036</v>
      </c>
      <c r="V21" s="35">
        <f t="shared" si="7"/>
        <v>3.11750130154274</v>
      </c>
      <c r="W21" s="35">
        <f t="shared" si="7"/>
        <v>2.7625271314211028</v>
      </c>
      <c r="X21" s="35">
        <f t="shared" si="7"/>
        <v>2.7722671522682236</v>
      </c>
      <c r="Y21" s="35">
        <f t="shared" si="7"/>
        <v>3.0981711716711993</v>
      </c>
      <c r="Z21" s="35">
        <f t="shared" si="7"/>
        <v>3.0353505666206444</v>
      </c>
      <c r="AA21" s="35">
        <f t="shared" si="7"/>
        <v>3.1038735320186128</v>
      </c>
      <c r="AB21" s="35">
        <f t="shared" si="7"/>
        <v>3.1194394644427881</v>
      </c>
      <c r="AC21" s="35">
        <f t="shared" si="7"/>
        <v>3.1074670085404668</v>
      </c>
    </row>
    <row r="22" spans="1:29" s="36" customFormat="1" ht="15" customHeight="1" x14ac:dyDescent="0.35">
      <c r="A22" s="37"/>
      <c r="B22" s="38"/>
      <c r="C22" s="38"/>
      <c r="D22" s="38"/>
      <c r="E22" s="38"/>
      <c r="F22" s="38"/>
      <c r="G22" s="38"/>
      <c r="H22" s="38"/>
      <c r="I22" s="39"/>
      <c r="J22" s="39"/>
      <c r="K22" s="39"/>
      <c r="L22" s="39"/>
      <c r="M22" s="38"/>
      <c r="N22" s="38"/>
      <c r="O22" s="38"/>
      <c r="P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</row>
    <row r="23" spans="1:29" s="3" customFormat="1" ht="15" customHeight="1" x14ac:dyDescent="0.35">
      <c r="A23" s="9"/>
      <c r="B23" s="9" t="str">
        <f t="shared" ref="B23:P23" si="10">B$7</f>
        <v>1T22</v>
      </c>
      <c r="C23" s="9" t="str">
        <f t="shared" si="10"/>
        <v>2T22</v>
      </c>
      <c r="D23" s="9" t="str">
        <f t="shared" si="10"/>
        <v>3T22</v>
      </c>
      <c r="E23" s="9" t="str">
        <f t="shared" si="10"/>
        <v>4T22</v>
      </c>
      <c r="F23" s="9" t="str">
        <f t="shared" si="10"/>
        <v>1T23</v>
      </c>
      <c r="G23" s="9" t="str">
        <f t="shared" si="10"/>
        <v>2T23</v>
      </c>
      <c r="H23" s="9" t="str">
        <f t="shared" si="10"/>
        <v>3T23</v>
      </c>
      <c r="I23" s="101" t="str">
        <f t="shared" si="10"/>
        <v>4T23</v>
      </c>
      <c r="J23" s="101" t="str">
        <f t="shared" si="10"/>
        <v>1T24</v>
      </c>
      <c r="K23" s="101" t="str">
        <f t="shared" si="10"/>
        <v>2T24</v>
      </c>
      <c r="L23" s="101" t="str">
        <f t="shared" si="10"/>
        <v>3T24</v>
      </c>
      <c r="M23" s="101" t="str">
        <f t="shared" si="10"/>
        <v>4T24</v>
      </c>
      <c r="N23" s="101" t="str">
        <f t="shared" si="10"/>
        <v>1T25</v>
      </c>
      <c r="O23" s="101" t="str">
        <f t="shared" si="10"/>
        <v>2T25</v>
      </c>
      <c r="P23" s="101" t="str">
        <f t="shared" si="10"/>
        <v>3T25</v>
      </c>
      <c r="Q23" s="11"/>
      <c r="R23" s="12">
        <f t="shared" ref="R23:AC23" si="11">R$7</f>
        <v>2022</v>
      </c>
      <c r="S23" s="12" t="str">
        <f t="shared" si="11"/>
        <v>1T23</v>
      </c>
      <c r="T23" s="12" t="str">
        <f t="shared" si="11"/>
        <v>6M23</v>
      </c>
      <c r="U23" s="12" t="str">
        <f t="shared" si="11"/>
        <v>9M23</v>
      </c>
      <c r="V23" s="12">
        <f t="shared" si="11"/>
        <v>2023</v>
      </c>
      <c r="W23" s="12" t="str">
        <f t="shared" si="11"/>
        <v>1T24</v>
      </c>
      <c r="X23" s="12" t="str">
        <f t="shared" si="11"/>
        <v>6M24</v>
      </c>
      <c r="Y23" s="12" t="str">
        <f t="shared" si="11"/>
        <v>9M24</v>
      </c>
      <c r="Z23" s="12">
        <f t="shared" si="11"/>
        <v>2024</v>
      </c>
      <c r="AA23" s="12" t="str">
        <f t="shared" si="11"/>
        <v>1T25</v>
      </c>
      <c r="AB23" s="12" t="str">
        <f t="shared" si="11"/>
        <v>6M25</v>
      </c>
      <c r="AC23" s="12" t="str">
        <f t="shared" si="11"/>
        <v>9M25</v>
      </c>
    </row>
    <row r="24" spans="1:29" s="3" customFormat="1" ht="15" customHeight="1" thickBot="1" x14ac:dyDescent="0.4">
      <c r="A24" s="16" t="s">
        <v>196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s="36" customFormat="1" ht="15" customHeight="1" thickTop="1" thickBot="1" x14ac:dyDescent="0.4">
      <c r="A25" s="34" t="s">
        <v>197</v>
      </c>
      <c r="B25" s="40"/>
      <c r="C25" s="40"/>
      <c r="D25" s="40"/>
      <c r="E25" s="40">
        <f>-DRE!E38/DRE!E37</f>
        <v>0.34396767365787956</v>
      </c>
      <c r="F25" s="40">
        <f>-DRE!F38/DRE!F37</f>
        <v>0.34150967658972547</v>
      </c>
      <c r="G25" s="40">
        <f>-DRE!G38/DRE!G37</f>
        <v>0.38934374287090312</v>
      </c>
      <c r="H25" s="40">
        <f>-DRE!H38/DRE!H37</f>
        <v>0.37447787112216641</v>
      </c>
      <c r="I25" s="40">
        <f>-DRE!I38/DRE!I37</f>
        <v>0.64861294583883755</v>
      </c>
      <c r="J25" s="40">
        <f>-DRE!J38/DRE!J37</f>
        <v>0.10556300268096515</v>
      </c>
      <c r="K25" s="40">
        <f>-DRE!K38/DRE!K37</f>
        <v>0.19904512902125723</v>
      </c>
      <c r="L25" s="40">
        <f>-DRE!L38/DRE!L37</f>
        <v>-4.6446818392940084E-2</v>
      </c>
      <c r="M25" s="40">
        <f>-DRE!M38/DRE!M37</f>
        <v>0.26503396796108364</v>
      </c>
      <c r="N25" s="40">
        <f>-DRE!N38/DRE!N37</f>
        <v>0.25006829481505766</v>
      </c>
      <c r="O25" s="40">
        <f>-DRE!O38/DRE!O37</f>
        <v>0.21820969253044886</v>
      </c>
      <c r="P25" s="40">
        <f>-DRE!P38/DRE!P37</f>
        <v>-10.887417218543046</v>
      </c>
      <c r="R25" s="40">
        <f>-DRE!R38/DRE!R37</f>
        <v>0.33737163268343501</v>
      </c>
      <c r="S25" s="40">
        <f>-DRE!S38/DRE!S37</f>
        <v>0.34150967658972547</v>
      </c>
      <c r="T25" s="40">
        <f>-DRE!T38/DRE!T37</f>
        <v>0.3682554530379693</v>
      </c>
      <c r="U25" s="40">
        <f>-DRE!U38/DRE!U37</f>
        <v>0.36969868501262737</v>
      </c>
      <c r="V25" s="40">
        <f>-DRE!V38/DRE!V37</f>
        <v>0.41250299489485615</v>
      </c>
      <c r="W25" s="40">
        <f>-DRE!W38/DRE!W37</f>
        <v>0.10556300268096515</v>
      </c>
      <c r="X25" s="40">
        <f>-DRE!X38/DRE!X37</f>
        <v>0.16125973586183542</v>
      </c>
      <c r="Y25" s="40">
        <f>-DRE!Y38/DRE!Y37</f>
        <v>0.11436212049708983</v>
      </c>
      <c r="Z25" s="40">
        <f>-DRE!Z38/DRE!Z37</f>
        <v>0.17232367555010647</v>
      </c>
      <c r="AA25" s="40">
        <f>-DRE!AA38/DRE!AA37</f>
        <v>-8.2696725252417336E-2</v>
      </c>
      <c r="AB25" s="40">
        <f>-DRE!AB38/DRE!AB37</f>
        <v>0.23761816003195313</v>
      </c>
      <c r="AC25" s="40">
        <f>-DRE!AC38/DRE!AC37</f>
        <v>0.18198377214770659</v>
      </c>
    </row>
    <row r="26" spans="1:29" s="36" customFormat="1" ht="15" customHeight="1" thickTop="1" thickBot="1" x14ac:dyDescent="0.4">
      <c r="A26" s="34" t="s">
        <v>198</v>
      </c>
      <c r="B26" s="40"/>
      <c r="C26" s="40"/>
      <c r="D26" s="40"/>
      <c r="E26" s="40">
        <f>-SUM(DRE!B38:E38)/SUM(DRE!B37:E37)</f>
        <v>0.33737163268343501</v>
      </c>
      <c r="F26" s="40">
        <f>-SUM(DRE!C38:F38)/SUM(DRE!C37:F37)</f>
        <v>0.33730417600287416</v>
      </c>
      <c r="G26" s="40">
        <f>-SUM(DRE!D38:G38)/SUM(DRE!D37:G37)</f>
        <v>0.35938608043764564</v>
      </c>
      <c r="H26" s="40">
        <f>-SUM(DRE!E38:H38)/SUM(DRE!E37:H37)</f>
        <v>0.36402515082860271</v>
      </c>
      <c r="I26" s="40">
        <f>-SUM(DRE!F38:I38)/SUM(DRE!F37:I37)</f>
        <v>0.41250299489485615</v>
      </c>
      <c r="J26" s="40">
        <f>-SUM(DRE!G38:J38)/SUM(DRE!G37:J37)</f>
        <v>0.41701846965699207</v>
      </c>
      <c r="K26" s="40">
        <f>-SUM(DRE!H38:K38)/SUM(DRE!H37:K37)</f>
        <v>0.4013579638129196</v>
      </c>
      <c r="L26" s="40">
        <f>-SUM(DRE!I38:L38)/SUM(DRE!I37:L37)</f>
        <v>0.3634149755073478</v>
      </c>
      <c r="M26" s="40">
        <f>-SUM(DRE!J38:M38)/SUM(DRE!J37:M37)</f>
        <v>0.17232367555010647</v>
      </c>
      <c r="N26" s="40">
        <f>-SUM(DRE!K38:N38)/SUM(DRE!K37:N37)</f>
        <v>0.21435989752821435</v>
      </c>
      <c r="O26" s="40">
        <f>-SUM(DRE!L38:O38)/SUM(DRE!L37:O37)</f>
        <v>0.2182482225055648</v>
      </c>
      <c r="P26" s="40">
        <f>-SUM(DRE!M38:P38)/SUM(DRE!M37:P37)</f>
        <v>0.20549408803836838</v>
      </c>
      <c r="R26" s="40">
        <f t="shared" ref="R26:AA28" si="12">E26</f>
        <v>0.33737163268343501</v>
      </c>
      <c r="S26" s="40">
        <f t="shared" si="12"/>
        <v>0.33730417600287416</v>
      </c>
      <c r="T26" s="40">
        <f t="shared" si="12"/>
        <v>0.35938608043764564</v>
      </c>
      <c r="U26" s="40">
        <f t="shared" si="12"/>
        <v>0.36402515082860271</v>
      </c>
      <c r="V26" s="40">
        <f t="shared" si="12"/>
        <v>0.41250299489485615</v>
      </c>
      <c r="W26" s="40">
        <f t="shared" si="12"/>
        <v>0.41701846965699207</v>
      </c>
      <c r="X26" s="40">
        <f t="shared" si="12"/>
        <v>0.4013579638129196</v>
      </c>
      <c r="Y26" s="40">
        <f t="shared" si="12"/>
        <v>0.3634149755073478</v>
      </c>
      <c r="Z26" s="40">
        <f>M26</f>
        <v>0.17232367555010647</v>
      </c>
      <c r="AA26" s="40">
        <f t="shared" si="12"/>
        <v>0.21435989752821435</v>
      </c>
      <c r="AB26" s="40">
        <f t="shared" ref="AB26:AC29" si="13">O26</f>
        <v>0.2182482225055648</v>
      </c>
      <c r="AC26" s="40">
        <f t="shared" si="13"/>
        <v>0.20549408803836838</v>
      </c>
    </row>
    <row r="27" spans="1:29" s="36" customFormat="1" ht="15" customHeight="1" thickTop="1" thickBot="1" x14ac:dyDescent="0.4">
      <c r="A27" s="34" t="s">
        <v>235</v>
      </c>
      <c r="B27" s="40"/>
      <c r="C27" s="40"/>
      <c r="D27" s="40"/>
      <c r="E27" s="40">
        <f>SUM(DRE!B28:E28)*(1-Dívida!E26)/(AVERAGE(Dívida!B13:E13)+AVERAGE(Dívida!B17:E17))</f>
        <v>0.13597706969198667</v>
      </c>
      <c r="F27" s="40">
        <f>SUM(DRE!C28:F28)*(1-Dívida!F26)/(AVERAGE(Dívida!C13:F13)+AVERAGE(Dívida!C17:F17))</f>
        <v>0.12604678320851675</v>
      </c>
      <c r="G27" s="40">
        <f>SUM(DRE!D28:G28)*(1-Dívida!G26)/(AVERAGE(Dívida!D13:G13)+AVERAGE(Dívida!D17:G17))</f>
        <v>0.11981677533348296</v>
      </c>
      <c r="H27" s="40">
        <f>SUM(DRE!E28:H28)*(1-Dívida!H26)/(AVERAGE(Dívida!E13:H13)+AVERAGE(Dívida!E17:H17))</f>
        <v>0.11620849944565285</v>
      </c>
      <c r="I27" s="40">
        <f>SUM(DRE!F28:I28)*(1-Dívida!I26)/(AVERAGE(Dívida!F13:I13)+AVERAGE(Dívida!F17:I17))</f>
        <v>0.10158850765253127</v>
      </c>
      <c r="J27" s="40">
        <f>SUM(DRE!G28:J28)*(1-Dívida!J26)/(AVERAGE(Dívida!G13:J13)+AVERAGE(Dívida!G17:J17))</f>
        <v>9.1623103798438549E-2</v>
      </c>
      <c r="K27" s="40">
        <f>SUM(DRE!H28:K28)*(1-Dívida!K26)/(AVERAGE(Dívida!H13:K13)+AVERAGE(Dívida!H17:K17))</f>
        <v>8.2438985598574335E-2</v>
      </c>
      <c r="L27" s="40">
        <f>SUM(DRE!I28:L28)*(1-Dívida!L26)/(AVERAGE(Dívida!I13:L13)+AVERAGE(Dívida!I17:L17))</f>
        <v>7.5104221899423604E-2</v>
      </c>
      <c r="M27" s="40">
        <f>SUM(DRE!J28:M28)*(1-Dívida!M26)/(AVERAGE(Dívida!J13:M13)+AVERAGE(Dívida!J17:M17))</f>
        <v>9.6747280759574977E-2</v>
      </c>
      <c r="N27" s="40">
        <f>SUM(DRE!K28:N28)*(1-Dívida!N26)/(AVERAGE(Dívida!K13:N13)+AVERAGE(Dívida!K17:N17))</f>
        <v>9.7689499348011327E-2</v>
      </c>
      <c r="O27" s="40">
        <f>SUM(DRE!L28:O28)*(1-Dívida!O26)/(AVERAGE(Dívida!L13:O13)+AVERAGE(Dívida!L17:O17))</f>
        <v>0.10130020035079919</v>
      </c>
      <c r="P27" s="40">
        <f>SUM(DRE!M28:P28)*(1-Dívida!P26)/(AVERAGE(Dívida!M13:P13)+AVERAGE(Dívida!M17:P17))</f>
        <v>0.10658187086037074</v>
      </c>
      <c r="R27" s="40">
        <f>E27</f>
        <v>0.13597706969198667</v>
      </c>
      <c r="S27" s="40">
        <f t="shared" si="12"/>
        <v>0.12604678320851675</v>
      </c>
      <c r="T27" s="40">
        <f>G27</f>
        <v>0.11981677533348296</v>
      </c>
      <c r="U27" s="40">
        <f t="shared" si="12"/>
        <v>0.11620849944565285</v>
      </c>
      <c r="V27" s="40">
        <f t="shared" si="12"/>
        <v>0.10158850765253127</v>
      </c>
      <c r="W27" s="40">
        <f t="shared" si="12"/>
        <v>9.1623103798438549E-2</v>
      </c>
      <c r="X27" s="40">
        <f t="shared" si="12"/>
        <v>8.2438985598574335E-2</v>
      </c>
      <c r="Y27" s="40">
        <f t="shared" si="12"/>
        <v>7.5104221899423604E-2</v>
      </c>
      <c r="Z27" s="40">
        <f>M27</f>
        <v>9.6747280759574977E-2</v>
      </c>
      <c r="AA27" s="40">
        <f t="shared" si="12"/>
        <v>9.7689499348011327E-2</v>
      </c>
      <c r="AB27" s="40">
        <f t="shared" si="13"/>
        <v>0.10130020035079919</v>
      </c>
      <c r="AC27" s="40">
        <f t="shared" si="13"/>
        <v>0.10658187086037074</v>
      </c>
    </row>
    <row r="28" spans="1:29" s="36" customFormat="1" ht="15" customHeight="1" thickTop="1" thickBot="1" x14ac:dyDescent="0.4">
      <c r="A28" s="41" t="s">
        <v>234</v>
      </c>
      <c r="B28" s="40"/>
      <c r="C28" s="40"/>
      <c r="D28" s="40"/>
      <c r="E28" s="40">
        <f>SUM(DRE!B28:E28)*(1-Dívida!E26)/(AVERAGE(Dívida!B13:E13)+AVERAGE(Dívida!B17:E17))</f>
        <v>0.13597706969198667</v>
      </c>
      <c r="F28" s="40">
        <f>SUM(DRE!C28:F28)*(1-Dívida!F26)/(AVERAGE(Dívida!C13:F13)+AVERAGE(Dívida!C17:F17))</f>
        <v>0.12604678320851675</v>
      </c>
      <c r="G28" s="40">
        <f>SUM(DRE!D28:G28)*(1-Dívida!G26)/(AVERAGE(Dívida!D13:G13)+AVERAGE(Dívida!D17:G17))</f>
        <v>0.11981677533348296</v>
      </c>
      <c r="H28" s="40">
        <f>SUM(DRE!E28:H28)*(1-Dívida!H26)/(AVERAGE(Dívida!E13:H13)+AVERAGE(Dívida!E17:H17))</f>
        <v>0.11620849944565285</v>
      </c>
      <c r="I28" s="40">
        <f>SUM(DRE!F28:I28)*(1-Dívida!I26)/(AVERAGE(Dívida!F13:I13)+AVERAGE(Dívida!F17:I17))</f>
        <v>0.10158850765253127</v>
      </c>
      <c r="J28" s="40">
        <f>SUM(DRE!G28:J28)*(1-Dívida!J26)/(AVERAGE(Dívida!G13:J13)+AVERAGE(Dívida!G17:J17))</f>
        <v>9.1623103798438549E-2</v>
      </c>
      <c r="K28" s="40">
        <f>SUM(DRE!H28:K28)*(1-Dívida!K26)/(AVERAGE(Dívida!H13:K13)+AVERAGE(Dívida!H17:K17))</f>
        <v>8.2438985598574335E-2</v>
      </c>
      <c r="L28" s="40">
        <f>SUM(DRE!I28:L28)*(1-Dívida!L26)/(AVERAGE(Dívida!I13:L13)+AVERAGE(Dívida!I17:L17))</f>
        <v>7.5104221899423604E-2</v>
      </c>
      <c r="M28" s="40">
        <f>SUM(DRE!J28:M28)*(1-Dívida!M26)/(AVERAGE(Dívida!J13:M13)+AVERAGE(Dívida!J17:M17))</f>
        <v>9.6747280759574977E-2</v>
      </c>
      <c r="N28" s="40">
        <f>SUM(DRE!K28:N28)*(1-Dívida!N26)/(AVERAGE(Dívida!K13:N13)+AVERAGE(Dívida!K17:N17))</f>
        <v>9.7689499348011327E-2</v>
      </c>
      <c r="O28" s="40">
        <f>SUM(DRE!L28:O28)*(1-Dívida!O26)/(AVERAGE(Dívida!L13:O13)+AVERAGE(Dívida!L17:O17))</f>
        <v>0.10130020035079919</v>
      </c>
      <c r="P28" s="40">
        <f>SUM(DRE!M28:P28)*(1-Dívida!P26)/(AVERAGE(Dívida!M13:P13)+AVERAGE(Dívida!M17:P17))</f>
        <v>0.10658187086037074</v>
      </c>
      <c r="R28" s="40">
        <f t="shared" si="12"/>
        <v>0.13597706969198667</v>
      </c>
      <c r="S28" s="40">
        <f t="shared" si="12"/>
        <v>0.12604678320851675</v>
      </c>
      <c r="T28" s="40">
        <f t="shared" si="12"/>
        <v>0.11981677533348296</v>
      </c>
      <c r="U28" s="40">
        <f t="shared" si="12"/>
        <v>0.11620849944565285</v>
      </c>
      <c r="V28" s="40">
        <f t="shared" si="12"/>
        <v>0.10158850765253127</v>
      </c>
      <c r="W28" s="40">
        <f t="shared" si="12"/>
        <v>9.1623103798438549E-2</v>
      </c>
      <c r="X28" s="40">
        <f t="shared" si="12"/>
        <v>8.2438985598574335E-2</v>
      </c>
      <c r="Y28" s="40">
        <f t="shared" si="12"/>
        <v>7.5104221899423604E-2</v>
      </c>
      <c r="Z28" s="40">
        <f>M28</f>
        <v>9.6747280759574977E-2</v>
      </c>
      <c r="AA28" s="40">
        <f t="shared" si="12"/>
        <v>9.7689499348011327E-2</v>
      </c>
      <c r="AB28" s="40">
        <f t="shared" si="13"/>
        <v>0.10130020035079919</v>
      </c>
      <c r="AC28" s="40">
        <f t="shared" si="13"/>
        <v>0.10658187086037074</v>
      </c>
    </row>
    <row r="29" spans="1:29" s="36" customFormat="1" ht="15" customHeight="1" thickTop="1" x14ac:dyDescent="0.35">
      <c r="A29" s="34" t="s">
        <v>199</v>
      </c>
      <c r="B29" s="40"/>
      <c r="C29" s="40"/>
      <c r="D29" s="40"/>
      <c r="E29" s="40">
        <f>SUM(DRE!B41:E41)/AVERAGE(B17:E17)</f>
        <v>0.10943780858912193</v>
      </c>
      <c r="F29" s="40">
        <f>SUM(DRE!C41:F41)/AVERAGE(C17:F17)</f>
        <v>0.11306213304084134</v>
      </c>
      <c r="G29" s="40">
        <f>SUM(DRE!D41:G41)/AVERAGE(D17:G17)</f>
        <v>0.12256098545824563</v>
      </c>
      <c r="H29" s="40">
        <f>SUM(DRE!E41:H41)/AVERAGE(E17:H17)</f>
        <v>0.11622829122747708</v>
      </c>
      <c r="I29" s="40">
        <f>SUM(DRE!F41:I41)/AVERAGE(F17:I17)</f>
        <v>9.6278739288246498E-2</v>
      </c>
      <c r="J29" s="40">
        <f>SUM(DRE!G41:J41)/AVERAGE(G17:J17)</f>
        <v>7.4251209795678952E-2</v>
      </c>
      <c r="K29" s="40">
        <f>SUM(DRE!H41:K41)/AVERAGE(H17:K17)</f>
        <v>4.8636490234064265E-2</v>
      </c>
      <c r="L29" s="40">
        <f>SUM(DRE!I41:L41)/AVERAGE(I17:L17)</f>
        <v>3.6784635920337698E-2</v>
      </c>
      <c r="M29" s="40">
        <f>SUM(DRE!J41:M41)/AVERAGE(J17:M17)</f>
        <v>4.3024332320325237E-2</v>
      </c>
      <c r="N29" s="40">
        <f>SUM(DRE!K41:N41)/AVERAGE(K17:N17)</f>
        <v>5.6933127282944647E-2</v>
      </c>
      <c r="O29" s="40">
        <f>SUM(DRE!L41:O41)/AVERAGE(L17:O17)</f>
        <v>6.0351055150794218E-2</v>
      </c>
      <c r="P29" s="40">
        <f>SUM(DRE!M41:P41)/AVERAGE(M17:P17)</f>
        <v>5.5853981471860818E-2</v>
      </c>
      <c r="R29" s="40">
        <f t="shared" ref="R29:AA29" si="14">E29</f>
        <v>0.10943780858912193</v>
      </c>
      <c r="S29" s="40">
        <f t="shared" si="14"/>
        <v>0.11306213304084134</v>
      </c>
      <c r="T29" s="40">
        <f t="shared" si="14"/>
        <v>0.12256098545824563</v>
      </c>
      <c r="U29" s="40">
        <f t="shared" si="14"/>
        <v>0.11622829122747708</v>
      </c>
      <c r="V29" s="40">
        <f t="shared" si="14"/>
        <v>9.6278739288246498E-2</v>
      </c>
      <c r="W29" s="40">
        <f t="shared" si="14"/>
        <v>7.4251209795678952E-2</v>
      </c>
      <c r="X29" s="40">
        <f t="shared" si="14"/>
        <v>4.8636490234064265E-2</v>
      </c>
      <c r="Y29" s="40">
        <f t="shared" si="14"/>
        <v>3.6784635920337698E-2</v>
      </c>
      <c r="Z29" s="40">
        <f>M29</f>
        <v>4.3024332320325237E-2</v>
      </c>
      <c r="AA29" s="40">
        <f t="shared" si="14"/>
        <v>5.6933127282944647E-2</v>
      </c>
      <c r="AB29" s="40">
        <f t="shared" si="13"/>
        <v>6.0351055150794218E-2</v>
      </c>
      <c r="AC29" s="40">
        <f t="shared" si="13"/>
        <v>5.5853981471860818E-2</v>
      </c>
    </row>
    <row r="30" spans="1:29" ht="14.5" thickBot="1" x14ac:dyDescent="0.35">
      <c r="G30" s="42"/>
    </row>
    <row r="31" spans="1:29" ht="16.25" customHeight="1" thickTop="1" x14ac:dyDescent="0.3">
      <c r="A31" s="43" t="s">
        <v>236</v>
      </c>
      <c r="H31" s="42"/>
    </row>
    <row r="32" spans="1:29" ht="14.5" thickBot="1" x14ac:dyDescent="0.35"/>
    <row r="33" spans="1:16" ht="16.25" customHeight="1" thickTop="1" x14ac:dyDescent="0.3">
      <c r="A33" s="43"/>
    </row>
    <row r="34" spans="1:16" ht="14.5" thickBot="1" x14ac:dyDescent="0.35"/>
    <row r="35" spans="1:16" ht="16.25" customHeight="1" thickTop="1" x14ac:dyDescent="0.3">
      <c r="A35" s="43"/>
    </row>
    <row r="36" spans="1:16" ht="14.5" thickBot="1" x14ac:dyDescent="0.35"/>
    <row r="37" spans="1:16" ht="16.25" customHeight="1" thickTop="1" x14ac:dyDescent="0.3">
      <c r="A37" s="44"/>
    </row>
    <row r="38" spans="1:16" ht="14.5" thickBot="1" x14ac:dyDescent="0.35">
      <c r="J38" s="45"/>
    </row>
    <row r="39" spans="1:16" ht="15" thickTop="1" thickBot="1" x14ac:dyDescent="0.35">
      <c r="A39" s="43"/>
    </row>
    <row r="40" spans="1:16" ht="15" thickTop="1" thickBot="1" x14ac:dyDescent="0.3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97"/>
      <c r="P40" s="97"/>
    </row>
    <row r="41" spans="1:16" ht="15" thickTop="1" thickBot="1" x14ac:dyDescent="0.3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97"/>
      <c r="P41" s="97"/>
    </row>
    <row r="42" spans="1:16" ht="15" thickTop="1" thickBot="1" x14ac:dyDescent="0.3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97"/>
      <c r="P42" s="97"/>
    </row>
    <row r="43" spans="1:16" ht="14.5" thickTop="1" x14ac:dyDescent="0.3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97"/>
      <c r="P43" s="97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DRE</vt:lpstr>
      <vt:lpstr>BP</vt:lpstr>
      <vt:lpstr>FC</vt:lpstr>
      <vt:lpstr>Dívida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Santos Ferreira (VIX Matriz)</dc:creator>
  <cp:lastModifiedBy>Jordana Veronez Zanardo (VIX Matriz)</cp:lastModifiedBy>
  <dcterms:created xsi:type="dcterms:W3CDTF">2024-01-16T16:20:06Z</dcterms:created>
  <dcterms:modified xsi:type="dcterms:W3CDTF">2025-11-11T17:06:56Z</dcterms:modified>
</cp:coreProperties>
</file>